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chaumeil\Desktop\publi\"/>
    </mc:Choice>
  </mc:AlternateContent>
  <bookViews>
    <workbookView xWindow="60" yWindow="75" windowWidth="20895" windowHeight="11535"/>
  </bookViews>
  <sheets>
    <sheet name="Feuil1" sheetId="1" r:id="rId1"/>
    <sheet name="Feuil2" sheetId="2" r:id="rId2"/>
    <sheet name="Feuil3" sheetId="3" r:id="rId3"/>
  </sheets>
  <externalReferences>
    <externalReference r:id="rId4"/>
  </externalReferences>
  <definedNames>
    <definedName name="ouinon">'[1]Menu déroulant ne pas modifier'!$C$1:$C$2</definedName>
    <definedName name="OUINONENCOURS">'[1]Menu déroulant ne pas modifier'!$D$1:$D$3</definedName>
  </definedNames>
  <calcPr calcId="152511"/>
</workbook>
</file>

<file path=xl/calcChain.xml><?xml version="1.0" encoding="utf-8"?>
<calcChain xmlns="http://schemas.openxmlformats.org/spreadsheetml/2006/main">
  <c r="D16" i="1" l="1"/>
  <c r="D17" i="1"/>
  <c r="D385" i="1"/>
  <c r="D381" i="1"/>
  <c r="D382" i="1"/>
  <c r="D416" i="1"/>
  <c r="D415" i="1"/>
  <c r="D408" i="1" l="1"/>
  <c r="D409" i="1"/>
  <c r="D505" i="1"/>
  <c r="D397" i="1"/>
  <c r="D368" i="1" l="1"/>
  <c r="D376" i="1"/>
  <c r="D367" i="1"/>
  <c r="D344" i="1"/>
  <c r="D462" i="1" l="1"/>
  <c r="D386" i="1" l="1"/>
  <c r="D377" i="1"/>
  <c r="D292" i="1"/>
  <c r="D500" i="1"/>
  <c r="D499" i="1"/>
  <c r="D498" i="1"/>
  <c r="D484" i="1"/>
  <c r="D483" i="1"/>
  <c r="D497" i="1" l="1"/>
  <c r="D434" i="1"/>
  <c r="D432" i="1"/>
  <c r="D431" i="1"/>
  <c r="D423" i="1"/>
  <c r="D433" i="1"/>
  <c r="D325" i="1" l="1"/>
  <c r="D323" i="1"/>
  <c r="D322" i="1"/>
  <c r="D327" i="1"/>
  <c r="D155" i="1"/>
  <c r="D148" i="1"/>
  <c r="D152" i="1"/>
  <c r="D145" i="1"/>
  <c r="D144" i="1"/>
  <c r="D143" i="1"/>
  <c r="D137" i="1"/>
  <c r="D494" i="1" l="1"/>
  <c r="D244" i="1"/>
  <c r="D205" i="1"/>
  <c r="D68" i="1"/>
  <c r="D456" i="1"/>
  <c r="D451" i="1"/>
  <c r="D481" i="1"/>
  <c r="D477" i="1"/>
  <c r="D479" i="1"/>
  <c r="D355" i="1"/>
  <c r="D81" i="1"/>
  <c r="D384" i="1"/>
  <c r="D13" i="1"/>
  <c r="D134" i="1" l="1"/>
  <c r="D37" i="1"/>
  <c r="D42" i="1"/>
  <c r="D53" i="1"/>
  <c r="D56" i="1"/>
  <c r="D63" i="1"/>
  <c r="D77" i="1"/>
  <c r="D119" i="1"/>
  <c r="D192" i="1"/>
  <c r="D199" i="1"/>
  <c r="D198" i="1"/>
  <c r="D204" i="1"/>
  <c r="D203" i="1"/>
  <c r="D207" i="1"/>
  <c r="D206" i="1"/>
  <c r="D222" i="1"/>
  <c r="D221" i="1"/>
  <c r="D219" i="1"/>
  <c r="D226" i="1"/>
  <c r="D231" i="1"/>
  <c r="D223" i="1"/>
  <c r="D232" i="1"/>
  <c r="D225" i="1"/>
  <c r="D230" i="1"/>
  <c r="D295" i="1"/>
  <c r="D275" i="1"/>
  <c r="D277" i="1"/>
  <c r="D276" i="1"/>
  <c r="D287" i="1"/>
  <c r="D286" i="1"/>
  <c r="D280" i="1"/>
  <c r="D279" i="1"/>
  <c r="D278" i="1"/>
  <c r="D281" i="1"/>
  <c r="D288" i="1"/>
  <c r="D298" i="1"/>
  <c r="D320" i="1"/>
  <c r="D319" i="1"/>
  <c r="D318" i="1"/>
  <c r="D353" i="1"/>
  <c r="D352" i="1"/>
  <c r="D350" i="1"/>
  <c r="D351" i="1"/>
  <c r="D349" i="1"/>
  <c r="D348" i="1"/>
  <c r="D347" i="1"/>
  <c r="D346" i="1"/>
  <c r="D354" i="1"/>
  <c r="D345" i="1"/>
  <c r="D412" i="1"/>
  <c r="D411" i="1"/>
  <c r="D400" i="1"/>
  <c r="D399" i="1"/>
  <c r="D391" i="1"/>
  <c r="D403" i="1"/>
  <c r="D395" i="1"/>
  <c r="D394" i="1"/>
  <c r="D392" i="1"/>
  <c r="D390" i="1"/>
  <c r="D393" i="1"/>
  <c r="D378" i="1"/>
  <c r="D360" i="1"/>
  <c r="D526" i="1" l="1"/>
  <c r="D525" i="1"/>
  <c r="D524" i="1"/>
  <c r="D523" i="1"/>
  <c r="D522" i="1"/>
  <c r="D521" i="1"/>
  <c r="D520" i="1"/>
  <c r="D519" i="1"/>
  <c r="D518" i="1"/>
  <c r="D517" i="1"/>
  <c r="D516" i="1"/>
  <c r="D515" i="1"/>
  <c r="D514" i="1"/>
  <c r="D513" i="1"/>
  <c r="D512" i="1"/>
  <c r="D511" i="1"/>
  <c r="D504" i="1"/>
  <c r="D510" i="1"/>
  <c r="D509" i="1"/>
  <c r="D508" i="1"/>
  <c r="D507" i="1"/>
  <c r="D506" i="1"/>
  <c r="D480" i="1" l="1"/>
  <c r="D495" i="1"/>
  <c r="D496" i="1"/>
  <c r="D493" i="1"/>
  <c r="D492" i="1"/>
  <c r="D491" i="1"/>
  <c r="D490" i="1"/>
  <c r="D488" i="1"/>
  <c r="D486" i="1"/>
  <c r="D485" i="1"/>
  <c r="D489" i="1"/>
  <c r="D487" i="1"/>
  <c r="D453" i="1"/>
  <c r="D452" i="1"/>
  <c r="D455" i="1"/>
  <c r="D454" i="1"/>
  <c r="D474" i="1"/>
  <c r="D473" i="1" l="1"/>
  <c r="D472" i="1"/>
  <c r="D471" i="1"/>
  <c r="D458" i="1"/>
  <c r="D461" i="1"/>
  <c r="D460" i="1"/>
  <c r="D459" i="1"/>
  <c r="D470" i="1"/>
  <c r="D468" i="1"/>
  <c r="D467" i="1"/>
  <c r="D466" i="1"/>
  <c r="D465" i="1"/>
  <c r="D464" i="1"/>
  <c r="D448" i="1"/>
  <c r="D447" i="1"/>
  <c r="D446" i="1"/>
  <c r="D445" i="1"/>
  <c r="D444" i="1"/>
  <c r="D443" i="1"/>
  <c r="D442" i="1"/>
  <c r="D441" i="1"/>
  <c r="D440" i="1"/>
  <c r="D439" i="1"/>
  <c r="D438" i="1"/>
  <c r="D437" i="1"/>
  <c r="D436" i="1"/>
  <c r="D426" i="1"/>
  <c r="D429" i="1"/>
  <c r="D428" i="1"/>
  <c r="D430" i="1"/>
  <c r="D427" i="1"/>
  <c r="D422" i="1"/>
  <c r="D421" i="1"/>
  <c r="D420" i="1"/>
  <c r="D419" i="1"/>
  <c r="D425" i="1"/>
  <c r="D424" i="1"/>
  <c r="D414" i="1" l="1"/>
  <c r="D413" i="1"/>
  <c r="D383" i="1"/>
  <c r="D410" i="1"/>
  <c r="D407" i="1"/>
  <c r="D406" i="1"/>
  <c r="D405" i="1"/>
  <c r="D404" i="1"/>
  <c r="D401" i="1"/>
  <c r="D402" i="1"/>
  <c r="D398" i="1"/>
  <c r="D372" i="1"/>
  <c r="D389" i="1"/>
  <c r="D388" i="1"/>
  <c r="D387" i="1"/>
  <c r="D379" i="1"/>
  <c r="D375" i="1"/>
  <c r="D374" i="1"/>
  <c r="D371" i="1"/>
  <c r="D369" i="1"/>
  <c r="D370" i="1"/>
  <c r="D366" i="1"/>
  <c r="D365" i="1"/>
  <c r="D364" i="1"/>
  <c r="D363" i="1"/>
  <c r="D362" i="1"/>
  <c r="D380" i="1"/>
  <c r="D361" i="1"/>
  <c r="D359" i="1"/>
  <c r="D373" i="1"/>
  <c r="D358" i="1"/>
  <c r="D337" i="1"/>
  <c r="D338" i="1"/>
  <c r="D336" i="1"/>
  <c r="D335" i="1"/>
  <c r="D334" i="1"/>
  <c r="D340" i="1"/>
  <c r="D341" i="1"/>
  <c r="D339" i="1"/>
  <c r="D342" i="1"/>
  <c r="D333" i="1"/>
  <c r="D356" i="1"/>
  <c r="D331" i="1"/>
  <c r="D324" i="1"/>
  <c r="D326" i="1"/>
  <c r="D329" i="1" l="1"/>
  <c r="D328" i="1"/>
  <c r="D321" i="1"/>
  <c r="D310" i="1"/>
  <c r="D308" i="1"/>
  <c r="D307" i="1"/>
  <c r="D306" i="1"/>
  <c r="D311" i="1"/>
  <c r="D305" i="1"/>
  <c r="D304" i="1"/>
  <c r="D303" i="1"/>
  <c r="D302" i="1"/>
  <c r="D301" i="1"/>
  <c r="D315" i="1"/>
  <c r="D314" i="1"/>
  <c r="D300" i="1"/>
  <c r="D309" i="1"/>
  <c r="D313" i="1"/>
  <c r="D312" i="1"/>
  <c r="D297" i="1" l="1"/>
  <c r="D293" i="1"/>
  <c r="D284" i="1"/>
  <c r="D285" i="1"/>
  <c r="D283" i="1"/>
  <c r="D294" i="1"/>
  <c r="D282" i="1" l="1"/>
  <c r="D289" i="1"/>
  <c r="D290" i="1"/>
  <c r="D296" i="1"/>
  <c r="D291" i="1" l="1"/>
  <c r="D274" i="1" l="1"/>
  <c r="D272" i="1"/>
  <c r="D270" i="1"/>
  <c r="D273" i="1"/>
  <c r="D271" i="1"/>
  <c r="D264" i="1"/>
  <c r="D265" i="1"/>
  <c r="D266" i="1"/>
  <c r="D258" i="1"/>
  <c r="D259" i="1"/>
  <c r="D260" i="1"/>
  <c r="D257" i="1"/>
  <c r="D256" i="1"/>
  <c r="D254" i="1"/>
  <c r="D255" i="1"/>
  <c r="D262" i="1"/>
  <c r="D261" i="1"/>
  <c r="D267" i="1"/>
  <c r="D252" i="1"/>
  <c r="D251" i="1"/>
  <c r="D250" i="1"/>
  <c r="D249" i="1"/>
  <c r="D248" i="1"/>
  <c r="D247" i="1"/>
  <c r="D245" i="1"/>
  <c r="D246" i="1"/>
  <c r="D243" i="1"/>
  <c r="D238" i="1"/>
  <c r="D242" i="1"/>
  <c r="D241" i="1"/>
  <c r="D240" i="1"/>
  <c r="D239" i="1"/>
  <c r="D236" i="1"/>
  <c r="D229" i="1"/>
  <c r="D228" i="1"/>
  <c r="D227" i="1"/>
  <c r="D235" i="1"/>
  <c r="D224" i="1"/>
  <c r="D233" i="1"/>
  <c r="D220" i="1"/>
  <c r="D218" i="1"/>
  <c r="D234" i="1"/>
  <c r="D215" i="1" l="1"/>
  <c r="D208" i="1"/>
  <c r="D200" i="1"/>
  <c r="D194" i="1"/>
  <c r="D196" i="1"/>
  <c r="D201" i="1"/>
  <c r="D213" i="1"/>
  <c r="D202" i="1"/>
  <c r="D211" i="1"/>
  <c r="D197" i="1"/>
  <c r="D209" i="1"/>
  <c r="D210" i="1"/>
  <c r="D214" i="1"/>
  <c r="D212" i="1"/>
  <c r="D195" i="1"/>
  <c r="D193" i="1"/>
  <c r="D187" i="1" l="1"/>
  <c r="D186" i="1"/>
  <c r="D185" i="1"/>
  <c r="D179" i="1"/>
  <c r="D182" i="1"/>
  <c r="D181" i="1"/>
  <c r="D177" i="1"/>
  <c r="D178" i="1"/>
  <c r="D180" i="1"/>
  <c r="D171" i="1"/>
  <c r="D170" i="1"/>
  <c r="D169" i="1"/>
  <c r="D168" i="1"/>
  <c r="D166" i="1"/>
  <c r="D167" i="1"/>
  <c r="D165" i="1"/>
  <c r="D164" i="1"/>
  <c r="D163" i="1"/>
  <c r="D162" i="1"/>
  <c r="D161" i="1"/>
  <c r="D160" i="1"/>
  <c r="D157" i="1"/>
  <c r="D158" i="1"/>
  <c r="D156" i="1" l="1"/>
  <c r="D154" i="1"/>
  <c r="D153" i="1"/>
  <c r="D136" i="1" l="1"/>
  <c r="D150" i="1" l="1"/>
  <c r="D149" i="1"/>
  <c r="D147" i="1"/>
  <c r="D146" i="1"/>
  <c r="D142" i="1"/>
  <c r="D141" i="1"/>
  <c r="D140" i="1"/>
  <c r="D139" i="1"/>
  <c r="D138" i="1"/>
  <c r="D130" i="1" l="1"/>
  <c r="D133" i="1"/>
  <c r="D131" i="1"/>
  <c r="D132" i="1"/>
  <c r="D124" i="1"/>
  <c r="D125" i="1"/>
  <c r="D126" i="1"/>
  <c r="D127" i="1"/>
  <c r="D123" i="1"/>
  <c r="D122" i="1"/>
  <c r="D118" i="1" l="1"/>
  <c r="D117" i="1"/>
  <c r="D116" i="1"/>
  <c r="D89" i="1"/>
  <c r="D114" i="1"/>
  <c r="D101" i="1"/>
  <c r="D104" i="1"/>
  <c r="D103" i="1"/>
  <c r="D102" i="1"/>
  <c r="D109" i="1"/>
  <c r="D108" i="1"/>
  <c r="D107" i="1"/>
  <c r="D100" i="1"/>
  <c r="D99" i="1"/>
  <c r="D98" i="1"/>
  <c r="D115" i="1"/>
  <c r="D97" i="1"/>
  <c r="D96" i="1"/>
  <c r="D95" i="1"/>
  <c r="D94" i="1"/>
  <c r="D90" i="1"/>
  <c r="D106" i="1"/>
  <c r="D105" i="1"/>
  <c r="D111" i="1"/>
  <c r="D93" i="1"/>
  <c r="D92" i="1"/>
  <c r="D91" i="1"/>
  <c r="D113" i="1"/>
  <c r="D88" i="1"/>
  <c r="D87" i="1"/>
  <c r="D86" i="1"/>
  <c r="D112" i="1"/>
  <c r="D110" i="1"/>
  <c r="D85" i="1"/>
  <c r="D84" i="1"/>
  <c r="D83" i="1"/>
  <c r="D80" i="1"/>
  <c r="D75" i="1"/>
  <c r="D74" i="1"/>
  <c r="D72" i="1"/>
  <c r="D73" i="1"/>
  <c r="D71" i="1"/>
  <c r="D69" i="1"/>
  <c r="D66" i="1"/>
  <c r="D65" i="1"/>
  <c r="D60" i="1"/>
  <c r="D54" i="1"/>
  <c r="D50" i="1"/>
  <c r="D52" i="1"/>
  <c r="D51" i="1"/>
  <c r="D41" i="1"/>
  <c r="D45" i="1"/>
  <c r="D44" i="1"/>
  <c r="D40" i="1"/>
  <c r="D39" i="1"/>
  <c r="D48" i="1" l="1"/>
  <c r="D47" i="1" l="1"/>
  <c r="D46" i="1"/>
  <c r="D38" i="1"/>
  <c r="D43" i="1"/>
  <c r="D33" i="1"/>
  <c r="D32" i="1"/>
  <c r="D31" i="1"/>
  <c r="D30" i="1"/>
  <c r="D29" i="1"/>
  <c r="D28" i="1"/>
  <c r="D25" i="1" l="1"/>
  <c r="D26" i="1"/>
  <c r="D24" i="1"/>
  <c r="D19" i="1" l="1"/>
  <c r="D18" i="1"/>
  <c r="D22" i="1"/>
  <c r="D14" i="1"/>
  <c r="D15" i="1"/>
  <c r="D21" i="1"/>
  <c r="D20" i="1" l="1"/>
</calcChain>
</file>

<file path=xl/comments1.xml><?xml version="1.0" encoding="utf-8"?>
<comments xmlns="http://schemas.openxmlformats.org/spreadsheetml/2006/main">
  <authors>
    <author>*</author>
  </authors>
  <commentList>
    <comment ref="C483" authorId="0" shapeId="0">
      <text>
        <r>
          <rPr>
            <b/>
            <sz val="9"/>
            <color indexed="81"/>
            <rFont val="Tahoma"/>
            <family val="2"/>
          </rPr>
          <t>*:</t>
        </r>
        <r>
          <rPr>
            <sz val="9"/>
            <color indexed="81"/>
            <rFont val="Tahoma"/>
            <family val="2"/>
          </rPr>
          <t xml:space="preserve">
Cotation des anciens actes N001+ N005
</t>
        </r>
      </text>
    </comment>
    <comment ref="C484" authorId="0" shapeId="0">
      <text>
        <r>
          <rPr>
            <b/>
            <sz val="9"/>
            <color indexed="81"/>
            <rFont val="Tahoma"/>
            <family val="2"/>
          </rPr>
          <t>*:</t>
        </r>
        <r>
          <rPr>
            <sz val="9"/>
            <color indexed="81"/>
            <rFont val="Tahoma"/>
            <family val="2"/>
          </rPr>
          <t xml:space="preserve">
Cotation des anciens actes N001+N006</t>
        </r>
      </text>
    </comment>
  </commentList>
</comments>
</file>

<file path=xl/sharedStrings.xml><?xml version="1.0" encoding="utf-8"?>
<sst xmlns="http://schemas.openxmlformats.org/spreadsheetml/2006/main" count="1714" uniqueCount="1298">
  <si>
    <t>DGOS</t>
  </si>
  <si>
    <t>Note de commentaire</t>
  </si>
  <si>
    <t>01. Anatomocytopathologie</t>
  </si>
  <si>
    <t>A095</t>
  </si>
  <si>
    <t>Biopsie de greffon</t>
  </si>
  <si>
    <t>AHC 200</t>
  </si>
  <si>
    <t xml:space="preserve">Examen cytopathologique ou histopathologiques en  microscopie électronique  </t>
  </si>
  <si>
    <t>AHC 150</t>
  </si>
  <si>
    <t>AHC 320</t>
  </si>
  <si>
    <t>AHC 120</t>
  </si>
  <si>
    <t>A067</t>
  </si>
  <si>
    <t>Enzymologie sur coupe &gt; 3 enzymes</t>
  </si>
  <si>
    <r>
      <t xml:space="preserve">Enzymologie sur coupe </t>
    </r>
    <r>
      <rPr>
        <sz val="10"/>
        <color theme="1"/>
        <rFont val="Calibri"/>
        <family val="2"/>
      </rPr>
      <t>≤</t>
    </r>
    <r>
      <rPr>
        <sz val="10"/>
        <color theme="1"/>
        <rFont val="Calibri"/>
        <family val="2"/>
        <scheme val="minor"/>
      </rPr>
      <t xml:space="preserve"> 3 enzymes </t>
    </r>
  </si>
  <si>
    <t>Une cotation par lame</t>
  </si>
  <si>
    <t>A033</t>
  </si>
  <si>
    <t>02. Cytogénétique</t>
  </si>
  <si>
    <t>LISTE COMPLEMENTAIRE D'ACTES DE BIOLOGIE MEDICAL ET D'ANATOMOCYTOPATHOLOGIE</t>
  </si>
  <si>
    <t>B034</t>
  </si>
  <si>
    <t>Hybridation sur puce à ADN (sans les vérifications)</t>
  </si>
  <si>
    <t>B050</t>
  </si>
  <si>
    <t>B049</t>
  </si>
  <si>
    <t xml:space="preserve">Hybridation Génomique Comparative (CGH) sur billes </t>
  </si>
  <si>
    <t>N317</t>
  </si>
  <si>
    <t>Coût très important des réactifs</t>
  </si>
  <si>
    <t>BHN 800</t>
  </si>
  <si>
    <t>Comprend la réanalyse des données d'une CGH déjà réalisée et la rédaction d'un nouveau compte rendu / d'un courrier si l'interprétation ne change pas. BHN 800 pour cet acte en raison du temps médical requis estimé à environ 2h en moyenne.</t>
  </si>
  <si>
    <t>AHC/BHN 1400</t>
  </si>
  <si>
    <t>03. Assistance Médicale à la Procréation</t>
  </si>
  <si>
    <t>C042</t>
  </si>
  <si>
    <t>Vitrification embryonnaire</t>
  </si>
  <si>
    <t>C044</t>
  </si>
  <si>
    <t>Dévitrification embryonnaire</t>
  </si>
  <si>
    <t>C043</t>
  </si>
  <si>
    <t>Congélation/vitrification des ovocytes</t>
  </si>
  <si>
    <t>C045</t>
  </si>
  <si>
    <t>Réchauffement des ovocytes</t>
  </si>
  <si>
    <t>C022</t>
  </si>
  <si>
    <t>Conservation annuelle des ovocytes</t>
  </si>
  <si>
    <t>C017</t>
  </si>
  <si>
    <t>Conservation annuelle de tissu germinaux (ovaire et testicule prépubère)</t>
  </si>
  <si>
    <t>04. Spermiologie</t>
  </si>
  <si>
    <t>05. Hématologie</t>
  </si>
  <si>
    <t>05-01. Cytologie</t>
  </si>
  <si>
    <t>E157</t>
  </si>
  <si>
    <t>Frottis: Immunomarquage sur lame par Ac</t>
  </si>
  <si>
    <t>E012</t>
  </si>
  <si>
    <t>E149</t>
  </si>
  <si>
    <t>Mise en évidence d'anomalies du cytosquelette du GR en cytométrie en flux</t>
  </si>
  <si>
    <t>E160</t>
  </si>
  <si>
    <t>Rapport Aγ/Gγ par CLHP en phase inverse</t>
  </si>
  <si>
    <t>E014</t>
  </si>
  <si>
    <t>Hémoglobine (autres liquides biologiques)</t>
  </si>
  <si>
    <t>E015</t>
  </si>
  <si>
    <t>Hémoglobine + myoglobine ( recherche )</t>
  </si>
  <si>
    <t>E155</t>
  </si>
  <si>
    <t>Typage d’un variant de l’hémoglobine (étude phénotypique) hormis isofloculation et citrate agar</t>
  </si>
  <si>
    <t>E156</t>
  </si>
  <si>
    <t>Exploration de l’affinité de l’hémoglobine (Oxymétrie: Mesure de la P50)</t>
  </si>
  <si>
    <t>E018</t>
  </si>
  <si>
    <t>Examen externe, prélèvement et dissection du bloc viscéral, examen macroscopique et histologique après bloc paraffine des organes individualisés</t>
  </si>
  <si>
    <t xml:space="preserve">Examen macroscopique et histologique après bloc paraffine du cerveau </t>
  </si>
  <si>
    <t xml:space="preserve">Examen macroscopique et histologique après bloc paraffine de la moelle épinière </t>
  </si>
  <si>
    <t xml:space="preserve">Examen macroscopique et histologique après bloc paraffine du cerveau   </t>
  </si>
  <si>
    <t xml:space="preserve">Autopsie adulte (&gt; 15 ans et 3 mois) : bloc viscéral </t>
  </si>
  <si>
    <t xml:space="preserve">Autopsie adulte (&gt; 15 ans et 3 mois) : cerveau </t>
  </si>
  <si>
    <t xml:space="preserve"> Autopsie adulte (&gt; 15 ans et 3 mois) : moelle épinière </t>
  </si>
  <si>
    <t xml:space="preserve">Examen macroscopique et histologique après bloc paraffine de la moelle épinière  </t>
  </si>
  <si>
    <t xml:space="preserve">Autopsie enfant (&gt; 4 jours et &lt; 15 ans et 3 mois) :  bloc viscéral </t>
  </si>
  <si>
    <t xml:space="preserve"> Autopsie enfant (&gt; 4 jours et &lt; 15 ans et 3 mois) : cerveau </t>
  </si>
  <si>
    <t xml:space="preserve">Autopsie enfant (&gt; 4jours et &lt; 15 ans et 3 mois) : moelle épinière </t>
  </si>
  <si>
    <t>A093</t>
  </si>
  <si>
    <t>A092</t>
  </si>
  <si>
    <t>A091</t>
  </si>
  <si>
    <t>A086</t>
  </si>
  <si>
    <t>A047</t>
  </si>
  <si>
    <t>Code acte liste complémentaire</t>
  </si>
  <si>
    <t>Libelé  de l'acte de la liste complémentaire</t>
  </si>
  <si>
    <t>A120</t>
  </si>
  <si>
    <t>A121</t>
  </si>
  <si>
    <t>BHN 250</t>
  </si>
  <si>
    <t>BHN 150</t>
  </si>
  <si>
    <t>BHN 500</t>
  </si>
  <si>
    <t>BHN 40</t>
  </si>
  <si>
    <t>BHN 100</t>
  </si>
  <si>
    <t>Une seule cotation. Numération formule, ektacytométrie, commentaire cytologique, EMA non systématique</t>
  </si>
  <si>
    <t>BHN 300</t>
  </si>
  <si>
    <t>Une seule cotation.</t>
  </si>
  <si>
    <t>BHN 60</t>
  </si>
  <si>
    <t xml:space="preserve">A partir d'un frottis : technique d'immunomarquage sur lame par Ac. Une cotation par Ac. Exemple : mise en évidence de la localisation cytoplasmique ou nucléaire d'un antigène (e.g. NPM1), non accessible aux techniques classiques de cytométrie </t>
  </si>
  <si>
    <t xml:space="preserve">Cytologie des liquides et/ou appositions (hors sang et moelle) </t>
  </si>
  <si>
    <r>
      <t xml:space="preserve">Acte issu de la fusion des actes [B039], [E123] et [E146]. Concerne tous les prélèvements biologiques en cytospin (Examen cytologique : Après centrifugation d'un prélèvement dans une chambre d'échantillon jetable + lame. Obtention d'une monocouche cellulaire sur la lame + coloration MGG) </t>
    </r>
    <r>
      <rPr>
        <u/>
        <sz val="10"/>
        <color theme="1"/>
        <rFont val="Calibri"/>
        <family val="2"/>
        <scheme val="minor"/>
      </rPr>
      <t>ou</t>
    </r>
    <r>
      <rPr>
        <sz val="10"/>
        <color theme="1"/>
        <rFont val="Calibri"/>
        <family val="2"/>
        <scheme val="minor"/>
      </rPr>
      <t xml:space="preserve"> étalement </t>
    </r>
    <r>
      <rPr>
        <u/>
        <sz val="10"/>
        <color theme="1"/>
        <rFont val="Calibri"/>
        <family val="2"/>
        <scheme val="minor"/>
      </rPr>
      <t>ou</t>
    </r>
    <r>
      <rPr>
        <sz val="10"/>
        <color theme="1"/>
        <rFont val="Calibri"/>
        <family val="2"/>
        <scheme val="minor"/>
      </rPr>
      <t xml:space="preserve"> apposition susceptibles de comporter des cellules hématopoïétiques (examen cytologique sous microscope des cellules récupérées par empreintes au niveau de la conjonctive, transparisées et colorées. Il permet d'objectiver l'intensité de la souffrance cellulaire conjonctivale, de quantifier précisément les processus pathologiques : lymphocytes, polynucléaires, inflammation...).</t>
    </r>
  </si>
  <si>
    <t>E200</t>
  </si>
  <si>
    <t>BHN 10</t>
  </si>
  <si>
    <t>BHN 360</t>
  </si>
  <si>
    <t>Une seule cotation. Combinaison de 7 techniques alternatives : électrophorèse sur acétate de cellulose pH9, urée pH9, urée pH6, urée/triton, HPLC sur birad® Variant I, HPLC sur gel de silice en phase normale et phase inverse, électrophorèse capillaire de chaine dénaturante et  électrophorèse capillaire non dénaturante.</t>
  </si>
  <si>
    <t>Une seule cotation. P50 et toutes les anomalies d'affinité de l'hémoglobine qui ont peu d'impact sur la P50, mais qui peuvent avoir un impact sur la captation ou le relarguage de l'oxygène par l'hémoglobine</t>
  </si>
  <si>
    <t>BHN 200</t>
  </si>
  <si>
    <t>Numération CD34</t>
  </si>
  <si>
    <t>Une seule cotation. Examen comportant des anticorps anti-CD34 et anti- CD45, un colorant vital et des billes de comptage.</t>
  </si>
  <si>
    <t>05-02. Hémostase et Coagulation</t>
  </si>
  <si>
    <t>E047</t>
  </si>
  <si>
    <t>Willebrand, fixation au facteur VIII</t>
  </si>
  <si>
    <t>E048</t>
  </si>
  <si>
    <t>Willebrand, protéase (ADAMTS 13) : activité</t>
  </si>
  <si>
    <t>E049</t>
  </si>
  <si>
    <t>Anticorps anti-Willebrand protéase (anti-ADAMTS 13) :  recherche et titrage</t>
  </si>
  <si>
    <t>E152</t>
  </si>
  <si>
    <t>Monomères de fibrine technique quantitative sur automate</t>
  </si>
  <si>
    <t>Une seule cotation. Seul examen permettant le diagnostic du variant 2N de la VWD</t>
  </si>
  <si>
    <t>Une seule cotation. Dosage qui a montré son utilité dans le diagnostic du PTT et doit être disponible en urgence (Kit Technoclone)</t>
  </si>
  <si>
    <t>BHN 30</t>
  </si>
  <si>
    <t>Une seule cotation. Technique automatisée dans le cadre de l'accréditation</t>
  </si>
  <si>
    <t>05-03-Immuno-Hématologie</t>
  </si>
  <si>
    <t>06. Microbiologie</t>
  </si>
  <si>
    <t>06-01-Examens microbiologiques d'un ou plusieurs prélèvements de même nature</t>
  </si>
  <si>
    <t>06-01-01 Examens affectés d'une codification forfaitaire</t>
  </si>
  <si>
    <t>F004</t>
  </si>
  <si>
    <t>Concentration des urines pour mise en évidence des Ag solubles</t>
  </si>
  <si>
    <t>06-01-02 Recherche d'une bactérie nommément désignée</t>
  </si>
  <si>
    <t>Indiqué dans le REMIC</t>
  </si>
  <si>
    <t>06-02-Actes isolés - Examens divers - Examens microscopiques</t>
  </si>
  <si>
    <t>06-03-Actes isolés - Examens divers - Bactériologie</t>
  </si>
  <si>
    <t>F025</t>
  </si>
  <si>
    <t>F062</t>
  </si>
  <si>
    <t>Mycobactéries : identification par immunochromatographie</t>
  </si>
  <si>
    <t>Une seule cotation</t>
  </si>
  <si>
    <t>Valorisation maximale (base 0,27 € ou 0,28 €)</t>
  </si>
  <si>
    <t>06-04. Mycologie</t>
  </si>
  <si>
    <t>F028</t>
  </si>
  <si>
    <t>F029</t>
  </si>
  <si>
    <t xml:space="preserve">Recherche de pneumocystis jiroveci </t>
  </si>
  <si>
    <t xml:space="preserve">par 1 coloration,  maximum 2 cotations. Dans le cas d'un examen mycologique d'un LBA, sur demande ou après accord avec le clinicien, le biologiste peut effectuer la recherche de pneumocystis jiroveci. Importance clinique du dépistage de Pneumocystis à l'examen direct : </t>
  </si>
  <si>
    <t xml:space="preserve">Identification poussée jusqu'à l'espèce d'un Candida albicans dans le cadre d'un examen mycologique associé à un examen bactériologique, ou d'une souche de champignon reçue d'un autre laboratoire </t>
  </si>
  <si>
    <t>BHN 50</t>
  </si>
  <si>
    <t>Importance de l'identification de l'espèce pour la mise en place d'une thérapeutique adaptée. Non cumulable avec le [0252]. L'acte [0280] n'est applicable que pour les C. non albicans mais n'est pas applicable pour l'identification de C. albicans. L'acte [0255] n'est prévue que pour les champignons exotiques. Nouvelle cotation introduite pour coter les identifications des C.albicans transmis par les Services de Bactériologie.</t>
  </si>
  <si>
    <t>06-05. Parasitologie</t>
  </si>
  <si>
    <t>F032</t>
  </si>
  <si>
    <t xml:space="preserve">Recherche de parasites par anticorps monoclonal (IFI) exclut la recherche de cryptosporidium </t>
  </si>
  <si>
    <t>F033</t>
  </si>
  <si>
    <t xml:space="preserve">Recherche de microsporidies (selles, urines) </t>
  </si>
  <si>
    <t>F034</t>
  </si>
  <si>
    <t xml:space="preserve">Helminthes : recherche dans selles par culture </t>
  </si>
  <si>
    <t>F036</t>
  </si>
  <si>
    <t>F041</t>
  </si>
  <si>
    <t>Culture Trichomonas</t>
  </si>
  <si>
    <t>La détection de Giardia intestinalis par IFI est utilisée dans certains laboratoires</t>
  </si>
  <si>
    <t>Les microscporidies sont des parasites dont le rôle en pathologie humaine a été démontré depuis 15 ans, son diagnostic repose sur des techniques de coloration élective ou par IFI :</t>
  </si>
  <si>
    <t>La culture permet l'identification au niveau de l'espèce pour les ankylostomoses, et augmente la senibilité de la recherche de ces parasites digestifs.</t>
  </si>
  <si>
    <t>La culture des prélèvements augmente la sensibilité du diagnostic</t>
  </si>
  <si>
    <t>06-06. Sensibilité des bactéries et champignons aux antibiotiques</t>
  </si>
  <si>
    <t>F046</t>
  </si>
  <si>
    <t>Détection de la PLP2a (agglutination) pour recherche résistance à la méthicilline (SARM)</t>
  </si>
  <si>
    <t>07. Immunologie</t>
  </si>
  <si>
    <t>07-01-Allergie</t>
  </si>
  <si>
    <t>G160</t>
  </si>
  <si>
    <t>IgE totales lacrymales</t>
  </si>
  <si>
    <t>G161</t>
  </si>
  <si>
    <t xml:space="preserve">Profil de sensibilisation IgE spécifiques par micropuce </t>
  </si>
  <si>
    <t>Cotation maximale</t>
  </si>
  <si>
    <t>Ceci permet de diagnostiquer une allergie dans certains tableaux de conjonctivite ou kérato-conjonctivite, en particulier : - lorsque le dosage des IgE spécifiques sériques et les tests cutanés de type prick-tests sont pris en défaut pour confirmer la nature allergique de la conjonctivite, ce qui est souvent le cas, particulièrement dans les kérato-conjonctivites vernales et atopiques qui sont responsables d'une altération importante de la qualité de vie et peuvent mettre en jeu le pronostic visuel. Prélèvement des larmes par aspiration à la pipette de transfert et dosage quantitatif des IgE totales puis calcul du rapport IgE totales lacrymales dosées/filtrées. Encadrement  pour le contrôle de la prescription et des étapes analytiques et post-analytiques</t>
  </si>
  <si>
    <t>Réservé à un problème clinique sévère et non productivité des dosages classiques d'IgE monospécifiques. Encadrement pour le contrôle de la prescription et des étapes analytiques et post-analytiques</t>
  </si>
  <si>
    <t>07-02-Auto-immunité</t>
  </si>
  <si>
    <t xml:space="preserve">G012 </t>
  </si>
  <si>
    <t xml:space="preserve">PR : recherche et/ ou titrage des anticorps anti-vimentine citrullinée </t>
  </si>
  <si>
    <t xml:space="preserve">G018 </t>
  </si>
  <si>
    <t xml:space="preserve">G022 </t>
  </si>
  <si>
    <t>Ac anti-cytoplasme : identification des anti-ARNt-synthétases et autres anti-Ag cytoplasmiques (autres que JO1)</t>
  </si>
  <si>
    <t>G201</t>
  </si>
  <si>
    <t>G228</t>
  </si>
  <si>
    <t>Dépistage Ac Anti PLA2R</t>
  </si>
  <si>
    <t>G229</t>
  </si>
  <si>
    <t>Titrage Ac Anti PLA2R</t>
  </si>
  <si>
    <t xml:space="preserve">G023 </t>
  </si>
  <si>
    <t>MAI nso : auto-Ac anti-b2GP1 par technique utilisant un marqueur d'isotype IgG</t>
  </si>
  <si>
    <t xml:space="preserve">G024 </t>
  </si>
  <si>
    <t xml:space="preserve">MAI nso : auto-Ac anti-b2GP1 par technique utilisant un marqueur d'isotype IgM </t>
  </si>
  <si>
    <t xml:space="preserve">G025 </t>
  </si>
  <si>
    <t xml:space="preserve">Ac anti-AIE 75 </t>
  </si>
  <si>
    <t>G036</t>
  </si>
  <si>
    <t>hépatopathies : Ac anti-SLA (Soluble Liver Antigen)</t>
  </si>
  <si>
    <t>G042</t>
  </si>
  <si>
    <t>M. de l'intestin : recherche des Ac anti-saccharomyces cerevisiae (ASCA) d'isotype IgA par ELISA</t>
  </si>
  <si>
    <t>G043</t>
  </si>
  <si>
    <t>M. de l'intestin : recherche des Ac anti-saccharomyces cerevisiae (ASCA) d'isotype IgG par ELISA</t>
  </si>
  <si>
    <t>G202</t>
  </si>
  <si>
    <t>Ac anti-anhydrase carbonique II</t>
  </si>
  <si>
    <t>G153</t>
  </si>
  <si>
    <t>Auto-Ac anti-récepteur sensible au calcium (par immunotransfert)</t>
  </si>
  <si>
    <t>G154</t>
  </si>
  <si>
    <t>Auto-Ac anti-21-hydroxylase (par RIA)</t>
  </si>
  <si>
    <t>G027</t>
  </si>
  <si>
    <t>Ac anti-MuSK</t>
  </si>
  <si>
    <t>G044</t>
  </si>
  <si>
    <t>Ac anti-Ag onco-neuronaux</t>
  </si>
  <si>
    <t>G047</t>
  </si>
  <si>
    <t>MAI du système nerveux périphérique : Ac anti-SGPG/SLGPG</t>
  </si>
  <si>
    <t xml:space="preserve">G049 </t>
  </si>
  <si>
    <t xml:space="preserve">MAI du système nerveux périphérique : profil anti-gangliosides IgG (GM1, GM2, GM3, GD1a, GD1b, GD3, GT1a, GT1b, GQ1b) </t>
  </si>
  <si>
    <t xml:space="preserve">G050 </t>
  </si>
  <si>
    <t xml:space="preserve">MAI du système nerveux périphérique : profil Ac anti-gangliosides IgM (GM1, GM2, GM3, GD1a, GD1b, GD3, GT1a, GT1b, GQ1b) </t>
  </si>
  <si>
    <t>G242</t>
  </si>
  <si>
    <t xml:space="preserve">MAI du système nerveux périphérique : identification Ac anti-myéline par IFI </t>
  </si>
  <si>
    <t xml:space="preserve">G052 </t>
  </si>
  <si>
    <t xml:space="preserve">MAI du système nerveux périphérique : titrage des Ac anti-gangliosides GM1 d'isotype IgG </t>
  </si>
  <si>
    <t xml:space="preserve">G053 </t>
  </si>
  <si>
    <t xml:space="preserve">MAI du système nerveux périphérique : titrage des Ac anti-gangliosides GM1 d'isotype IgM </t>
  </si>
  <si>
    <t xml:space="preserve">G054 </t>
  </si>
  <si>
    <t xml:space="preserve">MAI du système nerveux périphérique : titrage des Ac anti-MAG par ELISA </t>
  </si>
  <si>
    <t>G155</t>
  </si>
  <si>
    <t>Auto-Ac anti-NMO (neuro-myélite optique) (par IFI)</t>
  </si>
  <si>
    <t>G156</t>
  </si>
  <si>
    <t>Auto-Ac anti-aquaporine de type 4</t>
  </si>
  <si>
    <t>G157</t>
  </si>
  <si>
    <t>Auto-Ac anti-NMDA</t>
  </si>
  <si>
    <t>G056</t>
  </si>
  <si>
    <t xml:space="preserve">MAI de peau : extraction et identification des Ac anti-épiderme par Western-blot </t>
  </si>
  <si>
    <t xml:space="preserve">G057 </t>
  </si>
  <si>
    <t xml:space="preserve">MAI de peau : anticorps anti-BP180, dosage par ELISA </t>
  </si>
  <si>
    <t>G058</t>
  </si>
  <si>
    <t xml:space="preserve">MAI de peau : anticorps anti-BP230, dosage par ELISA </t>
  </si>
  <si>
    <t xml:space="preserve">G059 </t>
  </si>
  <si>
    <t>MAI de peau : anticorps anti-desmogléines dosage par ELISA (Dsg1 ou Dsg3) (maximum 2 cotations)</t>
  </si>
  <si>
    <t>G230</t>
  </si>
  <si>
    <t>Recherche des anti-envoplakine en ELISA</t>
  </si>
  <si>
    <t xml:space="preserve">G026 </t>
  </si>
  <si>
    <t xml:space="preserve">Ac anti-IgA </t>
  </si>
  <si>
    <t>K113</t>
  </si>
  <si>
    <t>Ac anti-T3 (Sérum)</t>
  </si>
  <si>
    <t>K114</t>
  </si>
  <si>
    <t>Ac anti-T4 (Sérum)</t>
  </si>
  <si>
    <t>K115</t>
  </si>
  <si>
    <t>Ac anti-TSH (Sérum)</t>
  </si>
  <si>
    <t>BHN 70</t>
  </si>
  <si>
    <t>Diagnostic de certaines formes de polyarthrite rhumatoïde</t>
  </si>
  <si>
    <t xml:space="preserve">Identification d'autres Ac anti-Ag nucléaires solubles SCL70, JO1, KU, PCNA, PMSCL, Mi2... </t>
  </si>
  <si>
    <t xml:space="preserve">Par spécificité. cotation maximum 2 spécificités. Par marqueur isotopique ou non. </t>
  </si>
  <si>
    <t xml:space="preserve">MAI nso : recherche de spécificités autres que MPO et PR3 </t>
  </si>
  <si>
    <t>Parasites du sang autres que hématozoaires</t>
  </si>
  <si>
    <t>BHN 180</t>
  </si>
  <si>
    <t>07-03-Histocompatibilité</t>
  </si>
  <si>
    <r>
      <t xml:space="preserve">Recherche des pathologies constitutionnelles de la membrane du GR </t>
    </r>
    <r>
      <rPr>
        <b/>
        <sz val="8"/>
        <rFont val="Arial Narrow"/>
        <family val="2"/>
      </rPr>
      <t xml:space="preserve">
</t>
    </r>
  </si>
  <si>
    <t>Recherche des Ac anti-lymphocytes par technique de lymphocytotoxicité (IgG+/- IgM)</t>
  </si>
  <si>
    <t>Dépistage des Ac anti-HLA de classe I et II par technique sensible</t>
  </si>
  <si>
    <t>Identification des Ac anti-HLA de classe I par technique sensible sur cibles HLA combinées et/ou détermination PRA</t>
  </si>
  <si>
    <t>Identification des Ac anti-HLA de classe II par technique sensible sur cibles HLA combinées et/ou détermination PRA</t>
  </si>
  <si>
    <t>Identification des Ac anti-HLA de classe I par technique sensible sur cibles HLA isolées</t>
  </si>
  <si>
    <t xml:space="preserve"> Identification des Ac anti-HLA de classe II par technique sensible sur cibles HLA isolées</t>
  </si>
  <si>
    <t>BHN 400</t>
  </si>
  <si>
    <t>BHN 550</t>
  </si>
  <si>
    <t>BHN 1200</t>
  </si>
  <si>
    <t>07-03-01-Bilan d'allo-immunisation</t>
  </si>
  <si>
    <t xml:space="preserve">07-03-02-Epreuves de compatibilité tissulaire (cross-match) </t>
  </si>
  <si>
    <t>07-03-02-Typages HLA</t>
  </si>
  <si>
    <t>Par spécificité, cotation maximum 4 spécificités</t>
  </si>
  <si>
    <t>BHN 1000</t>
  </si>
  <si>
    <t>BHN 700</t>
  </si>
  <si>
    <t>BHN 1400</t>
  </si>
  <si>
    <t>G251</t>
  </si>
  <si>
    <t>Indication: hors greffe. Prescriptions principalement pour évènements post-transfusionnels (en hospitalisation ou HPDD, par CHU, hôpitaux généraux, voire établissements privés</t>
  </si>
  <si>
    <t>G252</t>
  </si>
  <si>
    <t>Indication : Post-greffe, selon recommandations de l'ABM. Prescriptions principalement en CHU, consultations externes ou hospitalisation. Technique sensible (ELISA, Multiplex, micropuces)</t>
  </si>
  <si>
    <t>G255</t>
  </si>
  <si>
    <t>G256</t>
  </si>
  <si>
    <t>G257</t>
  </si>
  <si>
    <t>G258</t>
  </si>
  <si>
    <t>Selon standards EFI</t>
  </si>
  <si>
    <t>Typage d'un locus HLA de classe I ou de classe II en biologie moléculaire, résolution basse ou intermédiaire</t>
  </si>
  <si>
    <t xml:space="preserve">Typage en urgence d'un locus HLA de classe I ou de classe II en biologie moléculaire, résolution basse ou intermédiaire </t>
  </si>
  <si>
    <t>Typage d'un locus HLA de classe I ou de classe II en biologie moléculaire, résolution haute</t>
  </si>
  <si>
    <t>Typage d'un locus HLA de classe I ou de classe II en biologie moléculaire, résolution allélique</t>
  </si>
  <si>
    <t>Fusion des actes [G174] et [G175]. A réaliser selon standards EFI</t>
  </si>
  <si>
    <t>Fusion des actes [G176] et [G177]. A réaliser selon standards EFI</t>
  </si>
  <si>
    <t>G224</t>
  </si>
  <si>
    <t>07-04-Immunité cellulaire</t>
  </si>
  <si>
    <t>G067</t>
  </si>
  <si>
    <t>PN : mouvement spontané et chimiotactisme des PN</t>
  </si>
  <si>
    <t xml:space="preserve">G073 </t>
  </si>
  <si>
    <t>PN : Explosion oxydative : réduction du cytochrome c</t>
  </si>
  <si>
    <t>G074</t>
  </si>
  <si>
    <t>G075</t>
  </si>
  <si>
    <t xml:space="preserve"> PN : Explosion oxydative : réduction du Nitrobleu de tétrazolium (NBT)</t>
  </si>
  <si>
    <t xml:space="preserve">G076 </t>
  </si>
  <si>
    <t>PN :Explosion oxydative : chimioluminescence</t>
  </si>
  <si>
    <t xml:space="preserve">G081 </t>
  </si>
  <si>
    <t>G213</t>
  </si>
  <si>
    <t xml:space="preserve">G088 </t>
  </si>
  <si>
    <t xml:space="preserve">G089 </t>
  </si>
  <si>
    <t>G210</t>
  </si>
  <si>
    <t xml:space="preserve">G090 </t>
  </si>
  <si>
    <t xml:space="preserve">G098 </t>
  </si>
  <si>
    <t>G099</t>
  </si>
  <si>
    <t>G065</t>
  </si>
  <si>
    <t>acte devant être encadré pour sa prescription et les étapes pré et post analytiques</t>
  </si>
  <si>
    <t>BHN 380</t>
  </si>
  <si>
    <t>BHN 600</t>
  </si>
  <si>
    <t>Test T-Spot TB : test Elispot pour le diagnostic de la tuberculose par numération des spots d’interféron gamma après stimulation spécifique</t>
  </si>
  <si>
    <t>Par numération des spots d’interféron gamma après stimulation spécifique. Comprend 1 isolement de lymphocytes, 1 comptage, 3 stimulations cellulaires, 3 lectures ELISPOT,  un calcul et un compte rendu . Acte devant être encadré pour sa prescription et les étapes pré et post analytiques</t>
  </si>
  <si>
    <t xml:space="preserve">Test de prolifération par mesure de la dilution du CFSE ou le degré d’incorporation de l'EdU par cytométrie en flux </t>
  </si>
  <si>
    <t>Pour une stimulation. 10 stimulations maximum. Acte devant être encadré pour sa prescription et les étapes pré et post analytiques</t>
  </si>
  <si>
    <t>Par molécule. Acte devant être encadré pour sa prescription et les étapes pré et post analytiques</t>
  </si>
  <si>
    <t>Par inducteur. Acte devant être encadré pour sa prescription et les étapes pré et post analytiques</t>
  </si>
  <si>
    <t>PN : Explosion oxydative : cytométrie en flux</t>
  </si>
  <si>
    <t xml:space="preserve">PN : Expression des molécules d'adhérence CD11b, CD18, CD62L </t>
  </si>
  <si>
    <t>Test de cytotoxicité: pour le test de base</t>
  </si>
  <si>
    <t xml:space="preserve"> Par cible. Acte devant être encadré pour sa prescription et les étapes pré et post analytiques</t>
  </si>
  <si>
    <t xml:space="preserve">Test de prolifération en thymidine tritiée sur PBMC </t>
  </si>
  <si>
    <t xml:space="preserve">Test Elispot sur PBMC </t>
  </si>
  <si>
    <t xml:space="preserve">Test Quantiferon TB : test ELISA pour le diagnostic de tuberculose mesurant la production spécifique d’interféron gamma </t>
  </si>
  <si>
    <t>Stimulation en sang total. Test ELISA pour le diagnostic de tuberculose mesurant la production spécifique d’interféron gamma. Comprend 3 stimulations cellulaires et 3 dosages ELISA de cytokines, un calcul et un compte rendu. Acte devant être encadré pour sa prescription et les étapes pré et post analytiques</t>
  </si>
  <si>
    <t>BHN 55</t>
  </si>
  <si>
    <t>07-05-Sérologie Bactérienne</t>
  </si>
  <si>
    <t>G190</t>
  </si>
  <si>
    <t>Dosage des IgG anti-haemophilus (réponse vaccinale)</t>
  </si>
  <si>
    <t>G191</t>
  </si>
  <si>
    <t>G237</t>
  </si>
  <si>
    <t>G238</t>
  </si>
  <si>
    <t xml:space="preserve">Sérodiagnostic de dépistage des Bartonella et Rickettsia non incluses à la NABM , Borrelia, Ehrlichia, Orientia, Wolbachia, Parachlamydia acanthamoebae Hall's coccus et Protéobacteria BN9 </t>
  </si>
  <si>
    <t>G239</t>
  </si>
  <si>
    <t xml:space="preserve">Sérodiagnostic des Bartonella et Rickettsia non incluses à la NABM , Borrelia, Ehrlichia, Orientia, Wolbachia, Parachlamydia acanthamoebae Hall's coccus et Protéobacteria BN9 : titrage
</t>
  </si>
  <si>
    <t>Non cumulable avec l'acte [G239]</t>
  </si>
  <si>
    <t>Non cumulable avec l'acte [G237]</t>
  </si>
  <si>
    <r>
      <t xml:space="preserve">Sérodiagnostic des Bartonella et Rickettsia non incluses à la NABM , Borrelia, Ehrlichia, Orientia, Wolbachia, Parachlamydia acanthamoebae Hall's coccus et Protéobacteria BN9 : titrage + itératif  
</t>
    </r>
    <r>
      <rPr>
        <i/>
        <sz val="8"/>
        <rFont val="Arial Narrow"/>
        <family val="2"/>
      </rPr>
      <t/>
    </r>
  </si>
  <si>
    <t xml:space="preserve"> Etude microscopie optique du cheveu (sans coloration)</t>
  </si>
  <si>
    <t>Indication: dans le cadre du diagnostic d’un Déficit Immunitaire Primitif (DIP). Acte devant être encadré pour sa prescription et les étapes pré et post analytiques</t>
  </si>
  <si>
    <t>BHN 90</t>
  </si>
  <si>
    <t>07-06-Sérologie Parasitaire</t>
  </si>
  <si>
    <t>G110</t>
  </si>
  <si>
    <t>G111</t>
  </si>
  <si>
    <t>G114</t>
  </si>
  <si>
    <t>G115</t>
  </si>
  <si>
    <t>G116</t>
  </si>
  <si>
    <t>G117</t>
  </si>
  <si>
    <t>Toxoplasmose : avidité IgG</t>
  </si>
  <si>
    <t>G118</t>
  </si>
  <si>
    <t>G119</t>
  </si>
  <si>
    <t>G120</t>
  </si>
  <si>
    <t>G122</t>
  </si>
  <si>
    <t>G123</t>
  </si>
  <si>
    <t xml:space="preserve">Toxoplasmose : charge immunitaire </t>
  </si>
  <si>
    <t>G124</t>
  </si>
  <si>
    <t xml:space="preserve">La technique d'immunoempreinte est plus sensible et plus spécifique : </t>
  </si>
  <si>
    <t>L'avidité des IgG permet de dater l'infection toxoplasmique notamment chez les femmes enceintes avec des IgM positives au cours de la grossesse sans suivi sérologique régulier: (examen réservé à des laboratoires agréés ou spécialisés).</t>
  </si>
  <si>
    <t xml:space="preserve">Paludisme : recherche Ag solubles par une technique immunochromatographique (tests de diagnostic rapide). </t>
  </si>
  <si>
    <t xml:space="preserve">A faire si frottis et goutte épaisse négatifs.  Cf. conférence de consensus sur la prise en charge du paludisme de la société de pathologie. La recherche des Ag plasmodiaux dans le sang circulant est un outil indispensable au diagnostic de paludismeen France de part sa sensibilité, sa spécificité et sa rapidité/facilité de réalisation au regard d'une pathologie potentiellement léthale:  </t>
  </si>
  <si>
    <t xml:space="preserve">Toxoplasmose: Recherche d'autres marqueurs de toxoplasmose évolutive pour datation et évaluation du risque si sérologie de dépistage évoquant une infection
évolutive: IgG </t>
  </si>
  <si>
    <t xml:space="preserve"> Examen réservé à des laboratoires agréés ou spécialisés. IFI ou 2ème ELISA ou TS dilué. 2ème technique nécessaire en cas de résultats 1ère
technique limite ou non quantifiable ou si discordance entre les 2 premières techniques IgG. Importance de confirmer la spécificité des faible taux d'IgG dans toute suspiscion de toxoplasmose évolutive </t>
  </si>
  <si>
    <t xml:space="preserve">Toxoplasmose: Recherche d'autres marqueurs de toxoplasmose évolutive pour datation et évaluation du risque  si sérologie de dépistage évoquant une infection évolutive: IgM
</t>
  </si>
  <si>
    <t xml:space="preserve">Examen réservé à des laboratoires agréés ou spécialisés. ISAGA ou 2ème ELISA. Valeur des IgA et IgM pour différencier une toxoplasmose évolutive d'une séquelle sérologique (selon les recommandations du CNR de la toxoplasmose): </t>
  </si>
  <si>
    <t xml:space="preserve">Toxoplasmose: Recherche d'autres marqueurs de toxoplasmose évolutive pour datation et évaluation du risque  si sérologie de dépistage évoquant une infection évolutive: IgA
</t>
  </si>
  <si>
    <t xml:space="preserve">Examen réservé à des laboratoires agréés ou spécialisés. Valeur des IgA et IgM pour différencier une toxoplasmose évolutive d'une séquelle sérologique (selon les recommandations du CNR de la toxoplasmose): </t>
  </si>
  <si>
    <t xml:space="preserve">Toxoplasmose : dépistage chez nouveau-né d'une mère à risque toxoplasmique :  profils immunologiques comparés mère-enfant, enfant-enfant,….par enzyme-linked-immunofiltration assay (ELIFA) ou par immuno-empreinte (WB) pour un isotype  </t>
  </si>
  <si>
    <t>Maximum de trois isotypes. Examen réservé à des laboratoires agréés ou spécialisés. Importance du dépistage et du suivi spécialisé des nouveaus-né à risque de toxoplasmose congénitale de par son impact sur la prise en charge thérapeutique conformément aux recommandations du CNR des tooplasmoses:</t>
  </si>
  <si>
    <t>Toxoplasmose : suivi du nourrisson ou du jeune enfant né d'une mère a risque toxoplasmique: suivi: sd de surveillance avec titrage des IgG et recherche de 2 autres isotypes dont obligatoirement IgM</t>
  </si>
  <si>
    <t>Cotation globale. examen réservé à des laboratoires agréés ou spécialisés. Importance du dépistage et du suivi spécialisé des nouveaus-né à risque de toxoplasmose congénitale de par son impact sur la prise en charge thérapeutique conformément aux recommandations du CNR des tooplasmoses:</t>
  </si>
  <si>
    <t>Toxoplasmose : suivi du nourrisson ou du jeune enfant né d'une mère à risque toxoplasmique: sd de surveillance avec titrage des IgG et recherche de 2 autres isotypes dont obligatoirement IgM</t>
  </si>
  <si>
    <t>Si reprise en parallèle du sérum précédent : cotation globale, examen réservé à des laboratoires agréés ou spécialisés. Ne peut être cumulé avec l'acte [1437]. Importance du dépistage et du suivi spécialisé des nouveaus-né à risque de toxoplasmose congénitale de par son impact sur la prise en charge thérapeutique conformément aux recommandations du CNR des tooplasmoses:</t>
  </si>
  <si>
    <t xml:space="preserve">Toxoplasmose : profils immunologiques comparés compartiment / sérum par enzyme-linked-immunofiltration assay (ELIFA) ou par immuno-empreinte (WB)    pour un isotype </t>
  </si>
  <si>
    <t xml:space="preserve"> maximum de deux isotypes</t>
  </si>
  <si>
    <t>Toxoplasmose: autres liquides biologiques (humeur aqueuse, LCR…..): deux techniques décelant des Ac de 2 isotypes dont IgG</t>
  </si>
  <si>
    <t xml:space="preserve"> Trichinose : SD de confirmation par une technique IE (western blot)</t>
  </si>
  <si>
    <t>BHN 120</t>
  </si>
  <si>
    <t>BHN 320</t>
  </si>
  <si>
    <t>07-07-Sérologie Virale</t>
  </si>
  <si>
    <t>G194</t>
  </si>
  <si>
    <t>Herpesviridae (HSV, CMV, VZV) : Charge immunitaire</t>
  </si>
  <si>
    <t>G131</t>
  </si>
  <si>
    <t>Herpes 8 IgG ELISA</t>
  </si>
  <si>
    <t>G214</t>
  </si>
  <si>
    <t>Recherche d’anticorps IgG par IF (Générique tous virus)</t>
  </si>
  <si>
    <t>G235</t>
  </si>
  <si>
    <t>Recherche d’anticorps IgM par EIA (Générique tous virus, à l'exception de ceux déjà mentionnés explicitement dans la NABM)</t>
  </si>
  <si>
    <t>G236</t>
  </si>
  <si>
    <t>Recherche d’anticorps IgM par IF (Générique tous virus, à l'exception de ceux déjà mentionnés explicitement dans la NABM)</t>
  </si>
  <si>
    <t>G218</t>
  </si>
  <si>
    <t>Hépatite E (VHE) : sd : IgM anti-VHE par EIA</t>
  </si>
  <si>
    <t>BHN 110</t>
  </si>
  <si>
    <t>08-01-Identification et cultures</t>
  </si>
  <si>
    <t>H008</t>
  </si>
  <si>
    <t>Recherche non orientée par ME</t>
  </si>
  <si>
    <t>H010</t>
  </si>
  <si>
    <t>Recherche directe par EIA: tous virus
à l'exception de ceux notés à la NABM:
adenovirus (4206), arenavirus (4213), astrovirus (4218), calcivirus, herpès simplex (4229), varicelle &amp; zona (4233), grippe A &amp; B (4241), parainfluenzae (4244), respiratoire syncitial (4247), oreillons (4251), rage (4260), rougeole (4263), rotavirus (4267)</t>
  </si>
  <si>
    <t>H012</t>
  </si>
  <si>
    <t>Recherche de Norovirus par immunocapture : détection rapide dans les selles</t>
  </si>
  <si>
    <t>08. Virologie</t>
  </si>
  <si>
    <t>08-02-Sensibilité aux anti-virus</t>
  </si>
  <si>
    <t>09. Hormonologie</t>
  </si>
  <si>
    <t>I003</t>
  </si>
  <si>
    <t>Hormone Anti-Mullërienne (AMH)</t>
  </si>
  <si>
    <t>I050</t>
  </si>
  <si>
    <t>Delta 4 androstènedione (liquide autre que le sang)</t>
  </si>
  <si>
    <t>I010</t>
  </si>
  <si>
    <t>Hormones glycoprotéiques (sous-unité alpha des -)</t>
  </si>
  <si>
    <t>I079</t>
  </si>
  <si>
    <t>I094</t>
  </si>
  <si>
    <t>I058</t>
  </si>
  <si>
    <t>18 Hydroxycorticostérone (18 OHB) (sang)</t>
  </si>
  <si>
    <t>I056</t>
  </si>
  <si>
    <t>18 Hydroxydésoxycorticostérone (18 OHDOC) (sang)</t>
  </si>
  <si>
    <t>I024</t>
  </si>
  <si>
    <t>CBG ( Cortisol Binding Protein) (sang)</t>
  </si>
  <si>
    <t>I060</t>
  </si>
  <si>
    <t>Stéroïdogramme urinaire</t>
  </si>
  <si>
    <t>I047</t>
  </si>
  <si>
    <t>Métanéphrines plasmatiques libres (LC/MS/MS)</t>
  </si>
  <si>
    <t>I091</t>
  </si>
  <si>
    <t>I041</t>
  </si>
  <si>
    <t>GHRH (sang)</t>
  </si>
  <si>
    <t>I017</t>
  </si>
  <si>
    <t>Hormones hypophysaires (sous-unité alpha des -)</t>
  </si>
  <si>
    <t>I006</t>
  </si>
  <si>
    <t>IGFBP 1 (Iinsulin-like growth factor binding protein 1) (sécrétions vaginales)</t>
  </si>
  <si>
    <t>I039</t>
  </si>
  <si>
    <t>Sulfatoxymélatonine (liquides biologiques sauf sang)</t>
  </si>
  <si>
    <t>I054</t>
  </si>
  <si>
    <t>Endothéline (liquides biologiques)</t>
  </si>
  <si>
    <t xml:space="preserve">K015 </t>
  </si>
  <si>
    <t xml:space="preserve">L-dopa </t>
  </si>
  <si>
    <t>BHN 140</t>
  </si>
  <si>
    <t>BHN 85</t>
  </si>
  <si>
    <t xml:space="preserve">Cortisol libre (sang)
</t>
  </si>
  <si>
    <t>dosage par colonne filtration</t>
  </si>
  <si>
    <t>Analyse des métabolites urinaires du cortisol en HPLC MS/MS comprend : cortisol, cortisone, THF, allo THF, THE, alpha cortol, bêta cortol, alpha cortolone et bêta cortolone,</t>
  </si>
  <si>
    <t xml:space="preserve"> Etape enzymatique préalable incluse</t>
  </si>
  <si>
    <t>BHN 1500</t>
  </si>
  <si>
    <t>BHN 130</t>
  </si>
  <si>
    <t>spécialisé</t>
  </si>
  <si>
    <t>Très prescrit</t>
  </si>
  <si>
    <t>10. Enzymologie</t>
  </si>
  <si>
    <t>J002</t>
  </si>
  <si>
    <r>
      <t>Phosphatases alcalines isoenzymes (électrophorèse)</t>
    </r>
    <r>
      <rPr>
        <sz val="8"/>
        <rFont val="Arial Narrow"/>
        <family val="2"/>
      </rPr>
      <t xml:space="preserve"> </t>
    </r>
    <r>
      <rPr>
        <sz val="10"/>
        <rFont val="Arial Narrow"/>
        <family val="2"/>
      </rPr>
      <t>(sang)</t>
    </r>
  </si>
  <si>
    <t>J004</t>
  </si>
  <si>
    <t>J011</t>
  </si>
  <si>
    <t xml:space="preserve">Créatine kinase (CK) isoenzymes </t>
  </si>
  <si>
    <t>J088</t>
  </si>
  <si>
    <t>Macro CK</t>
  </si>
  <si>
    <t>J018</t>
  </si>
  <si>
    <t>Métalloprotéases matricielles (MMP-9, TIMP-1)</t>
  </si>
  <si>
    <t>J020</t>
  </si>
  <si>
    <t xml:space="preserve">Acétylcholinestérase      </t>
  </si>
  <si>
    <t>J028</t>
  </si>
  <si>
    <t>Cholinestérase ou pseudocholinesterases</t>
  </si>
  <si>
    <t>L207</t>
  </si>
  <si>
    <t>Activité bilirubine UDP glucuronosyltransférase sur tissu hépatique</t>
  </si>
  <si>
    <t>J043</t>
  </si>
  <si>
    <t>Glutathion péroxydase</t>
  </si>
  <si>
    <t>J045</t>
  </si>
  <si>
    <t>Glutathion S transférase (GST) alpha</t>
  </si>
  <si>
    <t>J046</t>
  </si>
  <si>
    <t>Glutathion S transférase pi</t>
  </si>
  <si>
    <t>J065</t>
  </si>
  <si>
    <t>Superoxyde dismutase (SOD) tissulaire</t>
  </si>
  <si>
    <t>J027</t>
  </si>
  <si>
    <t>Catalase tissulaire</t>
  </si>
  <si>
    <t>K181</t>
  </si>
  <si>
    <t>Coenzyme Q10</t>
  </si>
  <si>
    <t>K116</t>
  </si>
  <si>
    <t>Isoprostanes</t>
  </si>
  <si>
    <t>L047</t>
  </si>
  <si>
    <t>Glutathion leucocytaire (sang)</t>
  </si>
  <si>
    <t>L048</t>
  </si>
  <si>
    <t>Glutathion réduit (sang)</t>
  </si>
  <si>
    <t>L051</t>
  </si>
  <si>
    <t>Carbonyles</t>
  </si>
  <si>
    <t>L052</t>
  </si>
  <si>
    <t>Profil des Caroténoïdes</t>
  </si>
  <si>
    <t>L055</t>
  </si>
  <si>
    <t>Statut antioxydant total (TAS) (sang)</t>
  </si>
  <si>
    <t>L056</t>
  </si>
  <si>
    <t>Diènes conjugués (sang)</t>
  </si>
  <si>
    <t>L069</t>
  </si>
  <si>
    <t xml:space="preserve">Allantoïne  </t>
  </si>
  <si>
    <t>L138</t>
  </si>
  <si>
    <t>TRAP (Total Peroxyl Radical Tracking Antioxydant) (sang)</t>
  </si>
  <si>
    <t>J091</t>
  </si>
  <si>
    <t>Acétylcholinestérase érythrocytaire</t>
  </si>
  <si>
    <t>J029</t>
  </si>
  <si>
    <t>Cholinestérases érythrocytaires</t>
  </si>
  <si>
    <t>J044</t>
  </si>
  <si>
    <t>Glutathion réductase érythrocytaire</t>
  </si>
  <si>
    <t>J064</t>
  </si>
  <si>
    <t>Superoxyde dismutase (SOD) érythrocytaire</t>
  </si>
  <si>
    <t>J026</t>
  </si>
  <si>
    <t>Catalase érythrocytaire</t>
  </si>
  <si>
    <t>J097</t>
  </si>
  <si>
    <t xml:space="preserve">Enolase érythrocytaire </t>
  </si>
  <si>
    <t>J103</t>
  </si>
  <si>
    <t>Activité TPMT (Thio-purine-méthyl transférase) érythrocytaire</t>
  </si>
  <si>
    <t>L045</t>
  </si>
  <si>
    <t>Glutathion érythrocytaire (réduit et oxydé) (sang)</t>
  </si>
  <si>
    <t>L046</t>
  </si>
  <si>
    <t>Glutathion érythrocytaire total (sang)</t>
  </si>
  <si>
    <t>J085</t>
  </si>
  <si>
    <r>
      <t>Activité LCAT (lécithine cholestérol acyl transférase)</t>
    </r>
    <r>
      <rPr>
        <sz val="8"/>
        <color rgb="FFFF0000"/>
        <rFont val="Arial Narrow"/>
        <family val="2"/>
      </rPr>
      <t xml:space="preserve"> </t>
    </r>
  </si>
  <si>
    <t>J016</t>
  </si>
  <si>
    <t xml:space="preserve">Lipoprotéine lipase </t>
  </si>
  <si>
    <t>J052</t>
  </si>
  <si>
    <t xml:space="preserve">Phospholipase A2  </t>
  </si>
  <si>
    <t>L229</t>
  </si>
  <si>
    <t>Activité de la Protéine de Transfert des Esters de Cholestérol (CETP)</t>
  </si>
  <si>
    <t>J120</t>
  </si>
  <si>
    <t xml:space="preserve">Macro-enzymes (amylase, lipase, ALAT ou  ASAT) (sang) </t>
  </si>
  <si>
    <t>Fusion des actes [J001],[J005],[J007] et [J089]</t>
  </si>
  <si>
    <r>
      <t>Phosphatases acides (liquides biologiques)</t>
    </r>
    <r>
      <rPr>
        <sz val="8"/>
        <color rgb="FF00B050"/>
        <rFont val="Arial Narrow"/>
        <family val="2"/>
      </rPr>
      <t/>
    </r>
  </si>
  <si>
    <t>J121</t>
  </si>
  <si>
    <t>Fusion des actes [J013],[J014] et [J080]</t>
  </si>
  <si>
    <t>LDH isoenzymes (liquides biologiques)</t>
  </si>
  <si>
    <t>BHN 240</t>
  </si>
  <si>
    <t>BHN 80</t>
  </si>
  <si>
    <t>prélèvement EDTA, 4°C, traitement immédiat. Une seule cotation. Comprend: culot globulaire -80°C, dilution 1/2 NaCl 0,9%,  numération GR, réaction enzymatique 1H à 37°C, CLHP gamme étalonnage 5 points incluse.</t>
  </si>
  <si>
    <t>Spécialisé</t>
  </si>
  <si>
    <t>comprend les 2 mesures d'activité de la LipoProtéine Lipase (LPL) et de la Lipase Hépatique (HL). Spécialisé</t>
  </si>
  <si>
    <t>Méthode de Nagasaki et Ajanuma. Spécialisé.</t>
  </si>
  <si>
    <t>10-01-Enzymologie</t>
  </si>
  <si>
    <t>10-02-Enzymologie du stress oxydatif</t>
  </si>
  <si>
    <t>10-03-Enzymologie érythrocytaire</t>
  </si>
  <si>
    <t>10-04-Enzymologie lipidique</t>
  </si>
  <si>
    <t xml:space="preserve">11. Protéines - Compléments- Immunoglobulines - Vitamines- Marqueurs tumoraux </t>
  </si>
  <si>
    <t>J104</t>
  </si>
  <si>
    <t>Protéine Gs érythrocytaire</t>
  </si>
  <si>
    <t xml:space="preserve">K003 </t>
  </si>
  <si>
    <t xml:space="preserve">Protéines membranaires érythrocytaires (électrophorèses) </t>
  </si>
  <si>
    <t>K180</t>
  </si>
  <si>
    <t>ADMA (asymetric diméthyl arginine)</t>
  </si>
  <si>
    <t xml:space="preserve">K012 </t>
  </si>
  <si>
    <t xml:space="preserve">K016 </t>
  </si>
  <si>
    <t xml:space="preserve">Albumine modifiée (IMA) </t>
  </si>
  <si>
    <t>K130</t>
  </si>
  <si>
    <t xml:space="preserve">Phénotypage de l'alpha 1 anti trypsine (focalisation isoélectrique)(sang) </t>
  </si>
  <si>
    <t xml:space="preserve">K099 </t>
  </si>
  <si>
    <t xml:space="preserve">Ferritine glycosylée </t>
  </si>
  <si>
    <t>E042</t>
  </si>
  <si>
    <t>Protéines S-100 (liquides biologiques )</t>
  </si>
  <si>
    <t>K109</t>
  </si>
  <si>
    <t>TBG (Thyroxine Binding Globulin) (Sérum)</t>
  </si>
  <si>
    <t>K119</t>
  </si>
  <si>
    <t xml:space="preserve">Mélanine (recherche) </t>
  </si>
  <si>
    <t>K162</t>
  </si>
  <si>
    <t>Protéine Amyloïde A (SAA)</t>
  </si>
  <si>
    <t>K163</t>
  </si>
  <si>
    <t>Polyamines (spermine, spermidine, putrescine)
par polyamine</t>
  </si>
  <si>
    <t>K164</t>
  </si>
  <si>
    <t>Thiols protéiques plasmatiques</t>
  </si>
  <si>
    <t>K185</t>
  </si>
  <si>
    <t>Ostéoprotégérine sérique</t>
  </si>
  <si>
    <t>L050</t>
  </si>
  <si>
    <t xml:space="preserve">6-sulfatoxymélatonine </t>
  </si>
  <si>
    <t>K194</t>
  </si>
  <si>
    <t>K196</t>
  </si>
  <si>
    <t>K135</t>
  </si>
  <si>
    <t>Immunoblot anti-C1 inhibiteur</t>
  </si>
  <si>
    <t xml:space="preserve">K025 </t>
  </si>
  <si>
    <t>AP50 ou AH50 par réaction d’hémolyse</t>
  </si>
  <si>
    <t>K198</t>
  </si>
  <si>
    <t>K199</t>
  </si>
  <si>
    <t xml:space="preserve">K026 </t>
  </si>
  <si>
    <t>C3 nephritic factor (Ac anti C3 convertase alterne) par technique hémolytique</t>
  </si>
  <si>
    <t xml:space="preserve">K032 </t>
  </si>
  <si>
    <t xml:space="preserve">Dosage fonctionnel de C1 inhibiteur </t>
  </si>
  <si>
    <t xml:space="preserve">K033 </t>
  </si>
  <si>
    <t>Dosage fonctionnel de C2</t>
  </si>
  <si>
    <t xml:space="preserve">K034 </t>
  </si>
  <si>
    <t>Dosage fonctionnel de C4</t>
  </si>
  <si>
    <t xml:space="preserve">K035 </t>
  </si>
  <si>
    <t>Dosage fonctionnel du facteur H</t>
  </si>
  <si>
    <t>K156</t>
  </si>
  <si>
    <t>Dépistage des déficits d'interaction du facteur H aux surfaces</t>
  </si>
  <si>
    <t xml:space="preserve">K036 </t>
  </si>
  <si>
    <t>Dosage fonctionnel du facteur I</t>
  </si>
  <si>
    <t xml:space="preserve">K038 </t>
  </si>
  <si>
    <t>Facteur B antigènémie</t>
  </si>
  <si>
    <t xml:space="preserve">K044 </t>
  </si>
  <si>
    <t xml:space="preserve">Phénotypage du composant C4 (protéines du complément) </t>
  </si>
  <si>
    <t>K137</t>
  </si>
  <si>
    <t xml:space="preserve"> Mannan Binding Lectin (MBL) (dosage fonctionnel)</t>
  </si>
  <si>
    <t>K050</t>
  </si>
  <si>
    <t xml:space="preserve">IgG + IgA + IgM + albumine + proteines + rapport: Ig/prot (LBA), IgG/Alb (LCR) </t>
  </si>
  <si>
    <t>K157</t>
  </si>
  <si>
    <t xml:space="preserve">IgD (dosage en nephelemetrie) (sang) </t>
  </si>
  <si>
    <t>K158</t>
  </si>
  <si>
    <t xml:space="preserve">IgD (dosage en ELISA) (sang) </t>
  </si>
  <si>
    <t>K051</t>
  </si>
  <si>
    <t>K086</t>
  </si>
  <si>
    <t xml:space="preserve">Recherche d'une maladie des chaînes lourdes (alpha, mu, gamma) par technique d'immunoselection. </t>
  </si>
  <si>
    <t>K085</t>
  </si>
  <si>
    <r>
      <t xml:space="preserve"> </t>
    </r>
    <r>
      <rPr>
        <sz val="10"/>
        <color indexed="8"/>
        <rFont val="Calibri"/>
        <family val="2"/>
        <scheme val="minor"/>
      </rPr>
      <t xml:space="preserve">Dépistage d'un cryofibrinogène après séparation extemporanée du plasma (non héparine) à la température de 37°C </t>
    </r>
  </si>
  <si>
    <t>K117</t>
  </si>
  <si>
    <t>Facteur chimioattractant MCP-1</t>
  </si>
  <si>
    <t>I042</t>
  </si>
  <si>
    <t>Biotine B8 (sang)</t>
  </si>
  <si>
    <t>K182</t>
  </si>
  <si>
    <t>5 méthyl TétraHydroFolate (THF) (plasma , LCR)</t>
  </si>
  <si>
    <t>K187</t>
  </si>
  <si>
    <t>Vitamine E (érythrocytaire)</t>
  </si>
  <si>
    <t>K183</t>
  </si>
  <si>
    <t>Delta et gamma tocophérol</t>
  </si>
  <si>
    <t xml:space="preserve">K088 </t>
  </si>
  <si>
    <t xml:space="preserve">Vitamine B1 (thiamine diphosphate) </t>
  </si>
  <si>
    <t xml:space="preserve">K092 </t>
  </si>
  <si>
    <t xml:space="preserve">Vitamine C (acide ascorbique) </t>
  </si>
  <si>
    <t xml:space="preserve">K093 </t>
  </si>
  <si>
    <t xml:space="preserve">Vitamine C oxydée/réduite (acide ascorbique, déhydroascorbique) </t>
  </si>
  <si>
    <t>K174</t>
  </si>
  <si>
    <t>Vitamine C leucocytaire</t>
  </si>
  <si>
    <t xml:space="preserve">K094 </t>
  </si>
  <si>
    <t xml:space="preserve">Vitamine K1 (phylloquinone) </t>
  </si>
  <si>
    <t>L042</t>
  </si>
  <si>
    <t xml:space="preserve">Bêta carotène </t>
  </si>
  <si>
    <t>K192</t>
  </si>
  <si>
    <t>Ostéopontine plasmatique (dosage)</t>
  </si>
  <si>
    <t xml:space="preserve">Une seule cotation. </t>
  </si>
  <si>
    <r>
      <t>Homocystéine totale</t>
    </r>
    <r>
      <rPr>
        <sz val="10"/>
        <color rgb="FF009900"/>
        <rFont val="Arial Narrow"/>
        <family val="2"/>
      </rPr>
      <t xml:space="preserve"> </t>
    </r>
    <r>
      <rPr>
        <sz val="10"/>
        <rFont val="Calibri"/>
        <family val="2"/>
        <scheme val="minor"/>
      </rPr>
      <t>(liquides biologiques)</t>
    </r>
  </si>
  <si>
    <t>Fusion des actes [K012] et [L209]. Intérêt dans bilan de thrombophilie du sujet jeune.</t>
  </si>
  <si>
    <t>K300</t>
  </si>
  <si>
    <t>S-Adenosyl méthionine ou S-Adenosyl homocystéine</t>
  </si>
  <si>
    <t>Fusion des actes [K177] et [K178]</t>
  </si>
  <si>
    <t>Examen de première intention</t>
  </si>
  <si>
    <t>Les dosages non hémolytiques se sont développés pour satisfaire à l'automatisation et l'accréditation ; ces techniques sont plus oénreuses que les dosages hémolytiques CH50 et AP50</t>
  </si>
  <si>
    <t xml:space="preserve">C1q, C5, C6, C7, C8, C9, Facteur H, Facteur I, C4Bp, properdine, antigénémie </t>
  </si>
  <si>
    <t>C1r, C1s, C2, MBL, antigénémie</t>
  </si>
  <si>
    <t>Une cotation par dosage. Examen de première intention</t>
  </si>
  <si>
    <t>Dosage du complément total, voie classique, voie des lectines et voie alterne par technique non hémolytique</t>
  </si>
  <si>
    <t xml:space="preserve">Recherche et quantification d'anticorps anti-protéine du complément : anti-C1q, anti-C1inh ou anti-Facteur H </t>
  </si>
  <si>
    <t>BHN 170</t>
  </si>
  <si>
    <t>BHN 75</t>
  </si>
  <si>
    <t xml:space="preserve"> Dosage de routine sur indications précises ; interprétation biologique nécessitant une expertise</t>
  </si>
  <si>
    <t>Acte de seconde intention permettant d'affirmer le diagnostic de maladie des chaines lourdes ; réalisation technique et interprétation biologique nécessitant une expertise</t>
  </si>
  <si>
    <t>Une cotation par protéine. Dosages réalisés en première ou seconde intention selon l'indication ; interprétation biologique nécessitant une expertise</t>
  </si>
  <si>
    <t>Une cotation par protéine. Examens de seconde intention. interprétation biologique nécessitant une expertise</t>
  </si>
  <si>
    <t>Examen de seconde intention dans le cadre d'un déficit fonctionnel de C1 inhibiteur ; encadrement de la prescription et nécessité d'une expertise technique</t>
  </si>
  <si>
    <t xml:space="preserve"> Une cotation par protéine cible et par isotype. Examens de première intention pour les anti-FH, de seconde intention pour les anti-C1q et les anti-C1 Inhibiteur ; interprétation biologique nécessitant une expertise</t>
  </si>
  <si>
    <t>Examens de première intention ;  réalisation technique et interprétation biologique nécessitant une expertise</t>
  </si>
  <si>
    <t>Examen de 2nde ou 3ième intention ; réalisation technique et interprétation biologique nécessitant une expertise</t>
  </si>
  <si>
    <t>Examen de 1ère  intention dans certaines pathologies (MAT) ; réalisation technique et interprétation biologique nécessitant une expertise</t>
  </si>
  <si>
    <t>Examen de 2nde ou 3ième intention ; nécessité d'une expertise technique</t>
  </si>
  <si>
    <t>BHN 20</t>
  </si>
  <si>
    <t>Reco HAS (cf. chirurgie bariatrique, phénylcétonurie)</t>
  </si>
  <si>
    <t>BHN 340</t>
  </si>
  <si>
    <t>11-01-Protéines</t>
  </si>
  <si>
    <t>11-02-Complément (exploration du complément et marqueurs associés)</t>
  </si>
  <si>
    <t>11-03-Dosages impliqués dans l'exploration d'un angioedème</t>
  </si>
  <si>
    <t>11-04-Immunoglobulines</t>
  </si>
  <si>
    <t>11-05-Cytokines</t>
  </si>
  <si>
    <t>11-06-Vitamines</t>
  </si>
  <si>
    <t>11-07-Marqueurs Tumoraux</t>
  </si>
  <si>
    <t>L001</t>
  </si>
  <si>
    <t>Acéto-acétate (sang)</t>
  </si>
  <si>
    <t>L043</t>
  </si>
  <si>
    <t xml:space="preserve">Bêta hydroxybutyrate </t>
  </si>
  <si>
    <t>L002</t>
  </si>
  <si>
    <t>L008</t>
  </si>
  <si>
    <t>Iode (sang)</t>
  </si>
  <si>
    <t>L072</t>
  </si>
  <si>
    <t>Iode urinaire (iodurie) (urines)</t>
  </si>
  <si>
    <t>L009</t>
  </si>
  <si>
    <t>L010</t>
  </si>
  <si>
    <t>L011</t>
  </si>
  <si>
    <t>L017</t>
  </si>
  <si>
    <t>Cystatine C (sang)</t>
  </si>
  <si>
    <t>L020</t>
  </si>
  <si>
    <t>LDL oxydés (sang)</t>
  </si>
  <si>
    <t>L028</t>
  </si>
  <si>
    <t>Acides gras libres T0 à T16 (sang)</t>
  </si>
  <si>
    <t>L029</t>
  </si>
  <si>
    <t xml:space="preserve">Acides gras non estérifiés </t>
  </si>
  <si>
    <t>L034</t>
  </si>
  <si>
    <t>Apolipoprotéine E (phénotype)</t>
  </si>
  <si>
    <t>L044</t>
  </si>
  <si>
    <t>Chylomicrons (sang)</t>
  </si>
  <si>
    <t>L049</t>
  </si>
  <si>
    <t>Rétinoïques  (sang)</t>
  </si>
  <si>
    <t>L064</t>
  </si>
  <si>
    <t xml:space="preserve">Ammonium </t>
  </si>
  <si>
    <t>L087</t>
  </si>
  <si>
    <t>L099</t>
  </si>
  <si>
    <t xml:space="preserve">Test de perméabilité intestinale (TPI) au mannitol       </t>
  </si>
  <si>
    <t>L100</t>
  </si>
  <si>
    <t>Test de perméabilité intestinale (TPI) épreuve mixte lactulose/mannitol</t>
  </si>
  <si>
    <t>L107</t>
  </si>
  <si>
    <t>FLM- test (surfactant pulmonaire)</t>
  </si>
  <si>
    <t>L041</t>
  </si>
  <si>
    <t>L133</t>
  </si>
  <si>
    <t>Acides biliaires et phospholipides biliaires (autres liquides hors sang et urine)</t>
  </si>
  <si>
    <t>L147</t>
  </si>
  <si>
    <t>Lipoprotéines (ultracentrifugation) (sang)</t>
  </si>
  <si>
    <t>L146</t>
  </si>
  <si>
    <t>Apolipoprotéine  E (dosage)</t>
  </si>
  <si>
    <t>L170</t>
  </si>
  <si>
    <t xml:space="preserve">Apolipoprotéine A2  (dosage) </t>
  </si>
  <si>
    <t>L172</t>
  </si>
  <si>
    <t xml:space="preserve">Apolipoprotéine C2  (dosage) </t>
  </si>
  <si>
    <t>L173</t>
  </si>
  <si>
    <t xml:space="preserve">Apolipoprotéine C3 (dosage) </t>
  </si>
  <si>
    <t>L176</t>
  </si>
  <si>
    <t>Phénotypage des apolipoprotéines C et E par isofocalisation</t>
  </si>
  <si>
    <t>L187</t>
  </si>
  <si>
    <t>L085</t>
  </si>
  <si>
    <t>Oses (recherche) (selles)</t>
  </si>
  <si>
    <t>L217</t>
  </si>
  <si>
    <t>Xylosurie</t>
  </si>
  <si>
    <t>L218</t>
  </si>
  <si>
    <t xml:space="preserve">Mannose </t>
  </si>
  <si>
    <t>Intérêt diagnostique et pratique hospitalière</t>
  </si>
  <si>
    <t>Pratique hospitalière</t>
  </si>
  <si>
    <t>12. Biochimie</t>
  </si>
  <si>
    <t>Reco. HAS (mucoviscidose - maladie coeliaque)</t>
  </si>
  <si>
    <t>Pyruvate (liquides biologiques)</t>
  </si>
  <si>
    <t>Fusion des actes [L002 et L060]</t>
  </si>
  <si>
    <t>Manganèse (liquides biologiques)</t>
  </si>
  <si>
    <t xml:space="preserve">Fusion des actes [L009] et [L078]. Intérêt dans certaines neuropathies. </t>
  </si>
  <si>
    <t>pas d'EEQ. Technique actuelle ICPMS .Intérêt dans interventions thyroïde.</t>
  </si>
  <si>
    <t xml:space="preserve">Validé OMS. Marqueur du statut nutritionnel en iode. Technique actuelle ICPMS </t>
  </si>
  <si>
    <t>Sélénium (liquides biologiques)</t>
  </si>
  <si>
    <t>Fusion des actes [L010] et [L079]. Intérêt dans déficits immunitaires, hémodialysés, sujets fragilisés, maladies infectieuses, cardiopathies, intoxications alimentaires,…..</t>
  </si>
  <si>
    <t>Silicium (et silicones) (liquides biologiques)</t>
  </si>
  <si>
    <t xml:space="preserve">Fusion des actes [L011] et [L080]. Intérêt dans certaines arthropathies et implants siliconés. </t>
  </si>
  <si>
    <t xml:space="preserve">Fusion des actes [L017] et [L061]. </t>
  </si>
  <si>
    <t>BHN 160</t>
  </si>
  <si>
    <t>Calprotectine fécale (selles)</t>
  </si>
  <si>
    <t xml:space="preserve">1 recueil unique </t>
  </si>
  <si>
    <t>Une seule cotation. Sur prélèvement trachéal chez les prématurés. Détermination rapide du surfactant pulmonaire par polarisation de fluorescence.</t>
  </si>
  <si>
    <t>Acides biliaires totaux (liquides biologiques, ponctions)</t>
  </si>
  <si>
    <t>Fusion des actes[L041], [L076], [L131] et [L134]</t>
  </si>
  <si>
    <t xml:space="preserve">Fusion des actes [L187], [L223] et [L224] </t>
  </si>
  <si>
    <t>Bilan d’absorption en double plateau</t>
  </si>
  <si>
    <t>13-01-Pharmacologie (dosage de médicaments)</t>
  </si>
  <si>
    <t>Dosage d'un antibactérien non nomément inscrit par une méthode chromatographique dans un liquide biologique</t>
    <phoneticPr fontId="1" type="noConversion"/>
  </si>
  <si>
    <t>Dosage d'un antifongique par une méthode chomatographique dans un liquide biologique</t>
    <phoneticPr fontId="1" type="noConversion"/>
  </si>
  <si>
    <t>Dosage d'un antipaludéen par une méthode chromatographique dans un liquide biologique</t>
    <phoneticPr fontId="1" type="noConversion"/>
  </si>
  <si>
    <t>Dosage d'un antiviral autre qu'un antirétroviral par une méthode de chromatographie dans un liquide biologique</t>
  </si>
  <si>
    <t>Recherche, identification et dosage d'anticoagulant par une méthode chromatographique, dans un liquide biologique</t>
    <phoneticPr fontId="1" type="noConversion"/>
  </si>
  <si>
    <t>Recherche, identification et dosages des benzodiazépines par une méthode chromatographique dans un liquide biologique</t>
  </si>
  <si>
    <t>Dosage spécifique d'un barbiturique autre que le phénobarbital par une méthode chromatographique dans un liquide biologique</t>
  </si>
  <si>
    <t>Dosage spécifique d'un neuroleptique par une méthode chromatographique dans un liquide biologique</t>
  </si>
  <si>
    <t>Recherche, identification et dosage des composés d'une classe thérapeutique non nommément inscrite, par une méthode chromatographique dans un liquide biologique</t>
  </si>
  <si>
    <t>Recherche, identification et dosage des composés de la soumission chimique par des méthodes chromatographiques couplées à la spectrométrie de masse dans un liquide biologique</t>
  </si>
  <si>
    <t>Dosage d'un alcool autre que l'éthanol dans un liquide biologique</t>
  </si>
  <si>
    <t>Dosage d'acétone dans un liquide biologique</t>
  </si>
  <si>
    <t>Dosage spécifique d'une molécule non nommément inscrite  par une méthode immunochimique, dans un liquide biologique</t>
  </si>
  <si>
    <t>Dosage spécifique d'une molécule non nommément inscrite  par une méthode chromatographique hors spectrométrie de masse, dans un liquide biologique</t>
  </si>
  <si>
    <t>Dosage spécifique d'une molécule non nommément inscrite  par une méthode de chromatographie couplée à la  spectrométrie de masse dans un liquide biologique</t>
  </si>
  <si>
    <t>Dosage spécifique d'une molécule par une méthode chromatographique et  spectrométrie de masse dans un milieu biologique non liquide (cheveux, tissus…)</t>
  </si>
  <si>
    <t>Screening toxicologique  comprenant au moins 200 molécules par une méthode de chromatographie avec identification de l'ensemble des molécules</t>
  </si>
  <si>
    <t xml:space="preserve">Screening toxicologique  comprenant au moins 200 molécules par au moins 2 méthodes de chromatographie complémentaires avec identification de l'ensemble des molécules </t>
  </si>
  <si>
    <t>13-02-Toxicologie (dosage de toxiques)</t>
  </si>
  <si>
    <t>Si suspicion d'intoxication</t>
  </si>
  <si>
    <t>M053</t>
  </si>
  <si>
    <t>M056</t>
  </si>
  <si>
    <t>M001</t>
  </si>
  <si>
    <t>M002</t>
  </si>
  <si>
    <t>M003</t>
  </si>
  <si>
    <t>M004</t>
  </si>
  <si>
    <t>Dosage d'un Ac monoclonal thérapeutique par une méthode autre que la cytométrie</t>
  </si>
  <si>
    <t>M100</t>
  </si>
  <si>
    <t>M101</t>
  </si>
  <si>
    <t>M102</t>
  </si>
  <si>
    <t>M103</t>
  </si>
  <si>
    <t>Génotypage du cytochrome P450 3A5 pour ajustement de la dose d'un traitement comprenant du tacrolimus en transplantation</t>
  </si>
  <si>
    <t>Génotypage de la thiopurine-s-méthyl-transférase (TPMT) pour ajustement de la dose d'un traitement  comprenant un médicament thiopurinique</t>
  </si>
  <si>
    <t xml:space="preserve">Génotypage de l'uridine diphosphate-glucuronosyl-transférase 1A1 (UGT1A1) pour ajustement de la dose d'un traitement comprenant de l'irinotécan </t>
  </si>
  <si>
    <t>BHN 290</t>
  </si>
  <si>
    <t>BHN 410</t>
  </si>
  <si>
    <t>En attente d'une modification potentielle du libellé de l'acte NABM [4117] prenant en compte les autres liquides biologiques que le sang.</t>
  </si>
  <si>
    <t xml:space="preserve">En attente d'une modification potentielle du libellé de l'acte NABM [1650] prenant en compte les autres antibactériens et liquides biologiques que le sang. Hors méthode bactériologique. </t>
  </si>
  <si>
    <t>M104</t>
  </si>
  <si>
    <t>Dosage d'un antituberculeux par une méthode chromatographique dans un liquide biologique</t>
  </si>
  <si>
    <t>En attente d'une modification potentielle du libellé et de la fusion des actes NABM [1652] [1653] prenant en compte les autres liquides biologiques que le sang.</t>
  </si>
  <si>
    <t>Au moins 20 molécules recherchées et dosées</t>
  </si>
  <si>
    <t>M105</t>
  </si>
  <si>
    <t>M106</t>
  </si>
  <si>
    <t>M107</t>
  </si>
  <si>
    <t>M108</t>
  </si>
  <si>
    <t>M109</t>
  </si>
  <si>
    <t>Recherche obligatoires de toutes les benzodiazépines commercialisées et leurs principaux métabolites, les apparentés aux benzodiazépines tels zolpidem et zopiclone, les barbituriques, l'acool, l'acide</t>
  </si>
  <si>
    <t>M110</t>
  </si>
  <si>
    <t>M111</t>
  </si>
  <si>
    <t>M112</t>
  </si>
  <si>
    <t>M113</t>
  </si>
  <si>
    <t>M114</t>
  </si>
  <si>
    <t>M115</t>
  </si>
  <si>
    <t>13. Toxicologie (hors médecine légale)</t>
  </si>
  <si>
    <t>M116</t>
  </si>
  <si>
    <t>M117</t>
  </si>
  <si>
    <t>N115</t>
  </si>
  <si>
    <t>N117</t>
  </si>
  <si>
    <t>N118</t>
  </si>
  <si>
    <t>N119</t>
  </si>
  <si>
    <t>N120</t>
  </si>
  <si>
    <t>AHC/BHN 510</t>
  </si>
  <si>
    <t>Non cumulable avec acte [M116]</t>
  </si>
  <si>
    <t>Non cumulable avec acte [M117]</t>
  </si>
  <si>
    <t>AHC/BHN 500</t>
  </si>
  <si>
    <t>AHC/BHN 590</t>
  </si>
  <si>
    <t>AHC/BHN 360</t>
  </si>
  <si>
    <t>AHC/BHN 480</t>
  </si>
  <si>
    <t>N133</t>
  </si>
  <si>
    <t>N134</t>
  </si>
  <si>
    <t>N135</t>
  </si>
  <si>
    <t>N138</t>
  </si>
  <si>
    <t>N139</t>
  </si>
  <si>
    <t>N140</t>
  </si>
  <si>
    <t>N141</t>
  </si>
  <si>
    <t>N142</t>
  </si>
  <si>
    <t>N143</t>
  </si>
  <si>
    <t>AHC/BHN 370</t>
  </si>
  <si>
    <t>AHC/BHN 250</t>
  </si>
  <si>
    <t>AHC/BHN 280</t>
  </si>
  <si>
    <t>AHC/BHN 400</t>
  </si>
  <si>
    <t>AHC/BHN 610</t>
  </si>
  <si>
    <t>AHC/BHN 690</t>
  </si>
  <si>
    <t>AHC/BHN 600</t>
  </si>
  <si>
    <t>AHC/BHN 1030</t>
  </si>
  <si>
    <t>N149</t>
  </si>
  <si>
    <t xml:space="preserve">Herpès virus humain 6:  typage (détermination de variant A ou B)
</t>
  </si>
  <si>
    <t>validation d'un examen fondé sur une double PCR spécifique qualitative en temps réel</t>
  </si>
  <si>
    <t>N037</t>
  </si>
  <si>
    <t>N195</t>
  </si>
  <si>
    <t>N196</t>
  </si>
  <si>
    <t>N144</t>
  </si>
  <si>
    <t>Détection protéine 14.3.3 dans LCR par western blot</t>
  </si>
  <si>
    <t>N145</t>
  </si>
  <si>
    <t>détection protéine PRPres dans biopsie cérébrale ou amygdale par Western blot</t>
  </si>
  <si>
    <t>AHC/BHN 300</t>
  </si>
  <si>
    <t>AHC/BHN 350</t>
  </si>
  <si>
    <t>14. Tests d'amplification génique et d'hybridation moléculaire (hors diagnostic prénatal)</t>
  </si>
  <si>
    <t>14-03-01-Génétique constitutionnelle postnatale</t>
  </si>
  <si>
    <t>N407</t>
  </si>
  <si>
    <t>N417</t>
  </si>
  <si>
    <t>N400</t>
  </si>
  <si>
    <t>N404</t>
  </si>
  <si>
    <t>N409</t>
  </si>
  <si>
    <t>N420</t>
  </si>
  <si>
    <t>N501</t>
  </si>
  <si>
    <t>N503</t>
  </si>
  <si>
    <t>N504</t>
  </si>
  <si>
    <t>N507</t>
  </si>
  <si>
    <t>N508</t>
  </si>
  <si>
    <t>Séquençage EGFR: 2 exons</t>
  </si>
  <si>
    <t>Séquençage EGFR: 4 exons</t>
  </si>
  <si>
    <t xml:space="preserve">Séquençage KIT exon 9 </t>
  </si>
  <si>
    <t>15. Diagnostic prénatal</t>
  </si>
  <si>
    <t xml:space="preserve">Séquençage NRAS </t>
  </si>
  <si>
    <t>Recherche ou quantification de la mutation  JAK2_V617F par PCR</t>
  </si>
  <si>
    <t xml:space="preserve">Recherche ou quantification du transcrit de fusion BCR-ABL1 par RT-PCR  </t>
  </si>
  <si>
    <t>AHC/BHN 410</t>
  </si>
  <si>
    <t>AHC/BHN 430</t>
  </si>
  <si>
    <t>Fusion des actes [N404], [N405] et [N406]</t>
  </si>
  <si>
    <t>Fusion des actes [N400], [N401], [N402] et [N403]</t>
  </si>
  <si>
    <t>AHC/BHN 770</t>
  </si>
  <si>
    <t>AHC/BHN 460</t>
  </si>
  <si>
    <t>Fusion des actes [N409], [N410] et [N413]</t>
  </si>
  <si>
    <t>AHC/BHN 620</t>
  </si>
  <si>
    <t>AHC/BHN 670</t>
  </si>
  <si>
    <t>AHC/BHN 1170</t>
  </si>
  <si>
    <t>AHC/BHN 790</t>
  </si>
  <si>
    <t>AHC/BHN 420</t>
  </si>
  <si>
    <t>N906</t>
  </si>
  <si>
    <t>Western blot avec plusieurs Ac</t>
  </si>
  <si>
    <t xml:space="preserve">Pour analyse à faible débit. Réaction de séquençage double brin d'un produit PCR  (&lt; 800 nt) (Inclus: PCR + purification de la PCR + quantification sur gel + réaction de séquençage et l'analyse) </t>
  </si>
  <si>
    <t xml:space="preserve">Diagnostic par southern ou Northern blot </t>
  </si>
  <si>
    <t>Détection de mutations ponctuelles par Sanger</t>
  </si>
  <si>
    <t>N318</t>
  </si>
  <si>
    <t>N019</t>
  </si>
  <si>
    <t>Etude de la méthylation</t>
  </si>
  <si>
    <t>Concerne un nombre limité de maladies héréditaires pour lesquelles la détection des mutation par expansion de microsatellites reste nécessaire au diagnostic (ex: maladie de Huntington)</t>
  </si>
  <si>
    <t>L027</t>
  </si>
  <si>
    <t>16-02. Diagnostic biologique des maladies génétiques constitutionnelles</t>
  </si>
  <si>
    <t>17. Microbiologie médicale par pathologie</t>
  </si>
  <si>
    <t>Chromatographie des acides aminés (liquides biologiques)</t>
  </si>
  <si>
    <t>P050</t>
  </si>
  <si>
    <t>Au moins les 22 acides aminés nutritionnels</t>
  </si>
  <si>
    <t>P051</t>
  </si>
  <si>
    <t>Chromatographie des acides organiques (liquides biologiques)</t>
  </si>
  <si>
    <t>P052</t>
  </si>
  <si>
    <t>De C2 à C18 minimum</t>
  </si>
  <si>
    <t>Chromatographie des porphyrines (liquides biologiques)</t>
  </si>
  <si>
    <t xml:space="preserve">Profil des acylcarnitines (liquides biologiques)       </t>
  </si>
  <si>
    <t>P053</t>
  </si>
  <si>
    <t>Profil de 6 porphyrines minimum</t>
  </si>
  <si>
    <t>Points redox</t>
  </si>
  <si>
    <t>P054</t>
  </si>
  <si>
    <t>Comprenant les acides lactiques, pyruvique, 3-hydroxy-butirique et acéto-acétique</t>
  </si>
  <si>
    <t>Acide gras à très longue chaine (liquides biologiques)</t>
  </si>
  <si>
    <t>de C22 à C26 minimum</t>
  </si>
  <si>
    <t>Neurotransmetteurs (LCR)</t>
  </si>
  <si>
    <t>P055</t>
  </si>
  <si>
    <t>Profil des oligosaccharides (liquides biologiques)</t>
  </si>
  <si>
    <t>par technique séparative</t>
  </si>
  <si>
    <t>P056</t>
  </si>
  <si>
    <t>Analyse quantitative et qualitative des glycosaminoglycanes (liquides biologiques)</t>
  </si>
  <si>
    <t>inclut la quantification des glycosaminoglycanes totaux et analyse qualitative des 4 espèces majoritaires des mucopolysaccharides</t>
  </si>
  <si>
    <t>P057</t>
  </si>
  <si>
    <t>Etude par immuno-empreinte d'une ou plusieurs protéines (liquides biologiques)</t>
  </si>
  <si>
    <t>P058</t>
  </si>
  <si>
    <t>Indication: protéine(s) déjà connue(s) pour être en lien avec la pathologie héréditaire recherchée.</t>
  </si>
  <si>
    <t>P059</t>
  </si>
  <si>
    <t>Exploration par BN-PAGE de la chaine respiratoire mitochondriale (tout tissus)</t>
  </si>
  <si>
    <t>Dosage d'un métabolite isolé par technique spécifique (tous liquides biologiques, cellules, tissus)</t>
  </si>
  <si>
    <t>P060</t>
  </si>
  <si>
    <t>Cotation limitée à un maximum de 4 métabolites. Par méthode spectrophotométrique, spectrofluorométrique, séparative ou immunologique. Indication: métabolite(s) connu(s)  pour être en lien avec la pathologie héréditaire recherchée</t>
  </si>
  <si>
    <t>Profil métabolique (liquides biologiques, cellules, tissus)</t>
  </si>
  <si>
    <t>P061</t>
  </si>
  <si>
    <t>Mesure d'une activité enzymatique par méthode spectrophotométrique ou spectrofluorométrique en l'absence de kit commercial</t>
  </si>
  <si>
    <t>P062</t>
  </si>
  <si>
    <t>Cotation limitée à un maximum de 8 enzymes. Indication: enzyme(s) connue(s) pour être en lien avec la pathologie héréditaire recherchée.</t>
  </si>
  <si>
    <t>Mesure d'une activité enzymatique par méthode spectrophotométrique ou spectrofluorométrique nécessitant un substrat spécifique et/ou l'emploi d'une réaction d'inhibition</t>
  </si>
  <si>
    <t>P063</t>
  </si>
  <si>
    <t>P064</t>
  </si>
  <si>
    <t>Mesure d'une activité enzymatique par méthode spectrophotométrique ou spectrofluorométrique nécessitant une technique spécifique et/ou un substrat couteux</t>
  </si>
  <si>
    <t>Cotation limitée à un maximum de 8 enzymes. Indication: enzyme(s) connue(s) pour être en lien avec la pathologie héréditaire recherchée. Substrat couteux à préciser</t>
  </si>
  <si>
    <t>P065</t>
  </si>
  <si>
    <t>Mesure d'une activité enzymatique par méthode spectrophotométrique ou spectrofluorométrique nécessitant la synthèse d'un substrat spécifique</t>
  </si>
  <si>
    <t>Cotation limitée à un maximum de 8 enzymes. Indication: enzyme(s) connue(s) pour être en lien avec la pathologie héréditaire recherchée. (Exemple  enzymes de la voie de biosynthèse de l'hème)</t>
  </si>
  <si>
    <t>P066</t>
  </si>
  <si>
    <t>Mesure d'une activité enzymatique par quantification du substrat ou du produit de technique séparative</t>
  </si>
  <si>
    <t>Mesure d'une activité enzymatique par méthode utilisant un substrat isotopique</t>
  </si>
  <si>
    <t>P067</t>
  </si>
  <si>
    <t>Mesure d'une activité enzymatique avec isolement et préparation des cellules</t>
  </si>
  <si>
    <t>P068</t>
  </si>
  <si>
    <t>P069</t>
  </si>
  <si>
    <t>Etude métabolique in vitro (test fonctionnel sur cellules en culture)</t>
  </si>
  <si>
    <t>P070</t>
  </si>
  <si>
    <t>Exploration du métabolisme énergétique mitochondrial par polarographie</t>
  </si>
  <si>
    <t>16. Diagnostic biologique des maladies héréditaires (hors diagnostic prénatal)</t>
  </si>
  <si>
    <t>16-01. Diagnostic biologique des maladies héréditaires du métabolisme</t>
  </si>
  <si>
    <t>G300</t>
  </si>
  <si>
    <t>G301</t>
  </si>
  <si>
    <t>L003</t>
  </si>
  <si>
    <t xml:space="preserve">Fusion des actes [L003] et [L130] en attente d'une modification potentielle du libellé de l'acte NABM [0547] prenant en compte les autres liquides biologiques que le sang. </t>
  </si>
  <si>
    <t>L059</t>
  </si>
  <si>
    <t>Pigments  et sels biliaires (recherche) (liquides biologiques autres que le sang)</t>
  </si>
  <si>
    <t xml:space="preserve">En attente d'une modification potentielle du libellé de l'acte NABM [0631] prenant en compte les autres liquides biologiques que le sang. </t>
  </si>
  <si>
    <t>L113</t>
  </si>
  <si>
    <t>Urée (liquides biologiques autres que le sang)</t>
  </si>
  <si>
    <t xml:space="preserve">Fusion des actes [L113] et [L181]. En attente d'une modification potentielle du libellé de l'acte NABM [0591] prenant en compte les autres liquides biologiques que le sang. </t>
  </si>
  <si>
    <t>Triglycérides (liquides biologiques hors sang)</t>
  </si>
  <si>
    <t>BHN 5</t>
  </si>
  <si>
    <t>L111</t>
  </si>
  <si>
    <t>Glucose (liquides biologiques hors sang)</t>
  </si>
  <si>
    <t xml:space="preserve">En attente d'une modification potentielle du libellé de l'acte NABM [0552] prenant en compte les autres liquides biologiques que le sang. </t>
  </si>
  <si>
    <t>L121</t>
  </si>
  <si>
    <t>Phosphore minéral (dyalisat)</t>
  </si>
  <si>
    <t xml:space="preserve">En attente d'une modification potentielle du libellé de l'acte NABM [0563] prenant en compte les autres liquides biologiques que le sang. </t>
  </si>
  <si>
    <t>BHN 15</t>
  </si>
  <si>
    <t>L124</t>
  </si>
  <si>
    <t xml:space="preserve">En attente d'une modification potentielle du libellé de l'acte NABM [2012] prenant en compte les autres liquides biologiques que le sang. </t>
  </si>
  <si>
    <t>Magnésium (liquides biologiques autres que sang)</t>
  </si>
  <si>
    <t>L161</t>
  </si>
  <si>
    <t>Magnésium ionisé (liquides biologiques autres que sang)</t>
  </si>
  <si>
    <t xml:space="preserve">En attente d'une modification potentielle du libellé de l'acte NABM [0584] prenant en compte les autres liquides biologiques que le sang. </t>
  </si>
  <si>
    <t>L110</t>
  </si>
  <si>
    <t xml:space="preserve">En attente d'une modification potentielle du libellé de l'acte NABM [0580] prenant en compte les autres liquides biologiques que le sang. </t>
  </si>
  <si>
    <t>Cholestérol total (chol) (liquides biologiques hors sang)</t>
  </si>
  <si>
    <t>L135</t>
  </si>
  <si>
    <t xml:space="preserve">En attente d'une modification potentielle du libellé de l'acte NABM [1601] prenant en compte les autres liquides biologiques que le sang. </t>
  </si>
  <si>
    <t>L137</t>
  </si>
  <si>
    <t xml:space="preserve">Fusion des actes [L137], [L142] et [L183]. En attente d'une modification potentielle du libellé de l'acte NABM [0530] prenant en compte les autres liquides biologiques que le sang. </t>
  </si>
  <si>
    <t>Acide lactique (liquides biologiques autres que sang, ponction)</t>
  </si>
  <si>
    <t>L188</t>
  </si>
  <si>
    <t xml:space="preserve">Fusion des actes [L188] et [L193]. En attente d'une modification potentielle du libellé de l'acte NABM [0532] prenant en compte les autres liquides biologiques que le sang. </t>
  </si>
  <si>
    <t>Acide urique (liquides biologiques autres que sang, ponctions)</t>
  </si>
  <si>
    <t>Bilirubine (liquides biologiques autre que sang)</t>
  </si>
  <si>
    <t>L190</t>
  </si>
  <si>
    <t xml:space="preserve">En attente d'une modification potentielle du libellé de l'acte NABM [2001] prenant en compte les autres liquides biologiques que le sang. </t>
  </si>
  <si>
    <t>Dosage du cholestérol LDL (C-LDL) (liquides biologiques autres que sang)</t>
  </si>
  <si>
    <t>K100</t>
  </si>
  <si>
    <t xml:space="preserve">Fusion des actes [K100] et [K101] en attente d'une modification potentielle du libellé de l'acte NABM [0320] prenant en compte les autres liquides biologiques que le sang. </t>
  </si>
  <si>
    <t>Alpha-fœtoprotéine (AFP) (dosage) (liquides biologiques autres que sang, ponctions)</t>
  </si>
  <si>
    <t>Cuivre (liquide biologique autres que sang)</t>
  </si>
  <si>
    <t>K188</t>
  </si>
  <si>
    <t xml:space="preserve">En attente d'une modification potentielle du libellé de l'acte NABM [7318] prenant en compte les autres liquides biologiques que le sang. </t>
  </si>
  <si>
    <t>Ag prostatique spécifique (PSA) (dosage) (liquides biologiques autres que sang)</t>
  </si>
  <si>
    <t>K102</t>
  </si>
  <si>
    <t>K103</t>
  </si>
  <si>
    <t>Ag CA 15-3 (liquides biologiques autres que sang)</t>
  </si>
  <si>
    <t>Ag CA 19-9 (liquides biologiques autres que sang)</t>
  </si>
  <si>
    <t xml:space="preserve">En attente d'une modification potentielle du libellé de l'acte NABM [7321] prenant en compte les autres liquides biologiques que le sang. </t>
  </si>
  <si>
    <t xml:space="preserve">En attente d'une modification potentielle du libellé de l'acte NABM [7323] prenant en compte les autres liquides biologiques que le sang. </t>
  </si>
  <si>
    <t>K105</t>
  </si>
  <si>
    <t>K106</t>
  </si>
  <si>
    <t xml:space="preserve">En attente d'une modification potentielle du libellé de l'acte NABM [7327] prenant en compte les autres liquides biologiques que le sang. </t>
  </si>
  <si>
    <t xml:space="preserve">En attente d'une modification potentielle du libellé de l'acte NABM [1132] prenant en compte les autres liquides biologiques que le sang. </t>
  </si>
  <si>
    <t>Ag carcino-embryonnaire (ACE) (liquides biologiques autres que sang)</t>
  </si>
  <si>
    <t>Calcitonine (dosage) (liquides biologiques autres que sang, ponctions)</t>
  </si>
  <si>
    <t>K108</t>
  </si>
  <si>
    <t xml:space="preserve">En attente d'une modification potentielle du libellé de l'acte NABM [0821] prenant en compte les autres liquides biologiques que le sang. </t>
  </si>
  <si>
    <t>Thyroglobuline (liquides biologiques autres que sang)</t>
  </si>
  <si>
    <t>K107</t>
  </si>
  <si>
    <t xml:space="preserve">Fusion des actes [K107], [J035] et [J084] en attente d'une modification potentielle du libellé de l'acte NABM [0814] prenant en compte les autres liquides biologiques que le sang. </t>
  </si>
  <si>
    <t>K127</t>
  </si>
  <si>
    <t>K129</t>
  </si>
  <si>
    <t xml:space="preserve">En attente d'une modification potentielle du libellé de l'acte NABM [0812] prenant en compte les autres liquides biologiques que le sang. </t>
  </si>
  <si>
    <t xml:space="preserve">En attente d'une modification potentielle du libellé de l'acte NABM [0822] prenant en compte les autres liquides biologiques que le sang. </t>
  </si>
  <si>
    <t>Cyfra 21-1 (dosage)(liquides biologiques autres que sang, ponctions)</t>
  </si>
  <si>
    <t>Ag du carcinome à cellules squameuses (SCC) (dosage) (liquides biologiques autres que sang)</t>
  </si>
  <si>
    <t>K190</t>
  </si>
  <si>
    <t xml:space="preserve">En attente d'une modification potentielle du libellé de l'acte NABM [1824] prenant en compte les autres liquides biologiques que le sang. </t>
  </si>
  <si>
    <t>Chromogranine (dosage) (liquides biologiques autres que sang)</t>
  </si>
  <si>
    <t>I051</t>
  </si>
  <si>
    <t>K045</t>
  </si>
  <si>
    <t>K046</t>
  </si>
  <si>
    <t>K047</t>
  </si>
  <si>
    <t xml:space="preserve">En attente d'une modification potentielle du libellé de l'acte NABM [1814] prenant en compte les autres liquides biologiques que le sang. </t>
  </si>
  <si>
    <t xml:space="preserve">En attente d'une modification potentielle du libellé de l'acte NABM [1815] prenant en compte les autres liquides biologiques que le sang. </t>
  </si>
  <si>
    <t xml:space="preserve">En attente d'une modification potentielle du libellé de l'acte NABM [1816] prenant en compte les autres liquides biologiques que le sang. </t>
  </si>
  <si>
    <t>IgA (liquides biologiques autres que le sang, ponctions)</t>
  </si>
  <si>
    <t>IgG (liquides biologiques autres que le sang, ponctions)</t>
  </si>
  <si>
    <t>IgM (liquides biologiques autres que le sang, ponctions)</t>
  </si>
  <si>
    <t>L114</t>
  </si>
  <si>
    <t xml:space="preserve">[K157] et [K158] : même mesure mais méthodes différentes. Dosage également en turbidimétrie ; interprétation biologique nécessitant une expertise, à associer avec exploration de la mévalonate kinase </t>
  </si>
  <si>
    <t xml:space="preserve">En attente d'une modification potentielle du libellé de l'acte NABM [2258] prenant en compte les autres liquides biologiques que le sang. </t>
  </si>
  <si>
    <t>Protéines totales (liquides biologiques hors sang)</t>
  </si>
  <si>
    <t>K159</t>
  </si>
  <si>
    <t xml:space="preserve">En attente d'une modification potentielle du libellé de l'acte NABM [1213] prenant en compte les autres liquides biologiques que le sang. </t>
  </si>
  <si>
    <t>Ferritine (liquides biologiques autres que sang, ponctions)</t>
  </si>
  <si>
    <t>BHN 45</t>
  </si>
  <si>
    <t>K096</t>
  </si>
  <si>
    <t>K098</t>
  </si>
  <si>
    <t xml:space="preserve">En attente d'une modification potentielle du libellé de l'acte NABM [1575] prenant en compte les autres liquides biologiques que le sang. </t>
  </si>
  <si>
    <t xml:space="preserve">En attente d'une modification potentielle du libellé de l'acte NABM [7308] prenant en compte les autres liquides biologiques que le sang. </t>
  </si>
  <si>
    <t>Myoglobine (dosage) (liquides biologiques autres que sang)</t>
  </si>
  <si>
    <t>Acide hyaluronique (liquides biologiques autres que sang, ponctions)</t>
  </si>
  <si>
    <t>K048</t>
  </si>
  <si>
    <t>K049</t>
  </si>
  <si>
    <t xml:space="preserve">En attente d'une modification potentielle du libellé de l'acte NABM [1818] prenant en compte les autres liquides biologiques que le sang. </t>
  </si>
  <si>
    <t xml:space="preserve">En attente d'une modification potentielle du libellé de l'acte NABM [1819] prenant en compte les autres liquides biologiques que le sang. </t>
  </si>
  <si>
    <t xml:space="preserve"> RBP (retinol binding protein) (dosage) (liquides biologiquesautres que le sang)</t>
  </si>
  <si>
    <t xml:space="preserve"> Transferrine ou sidérophylline (liquides biologiques autres que le sang)</t>
  </si>
  <si>
    <t>K152</t>
  </si>
  <si>
    <t>K154</t>
  </si>
  <si>
    <t xml:space="preserve">En attente d'une modification potentielle du libellé de l'acte NABM [1813] prenant en compte les autres liquides biologiques que le sang. </t>
  </si>
  <si>
    <t xml:space="preserve">En attente d'une modification potentielle du libellé de l'acte NABM [1804] prenant en compte les autres liquides biologiques que le sang. </t>
  </si>
  <si>
    <t>Haptoglobine (dosage) (liquides biologiques autres que sang)</t>
  </si>
  <si>
    <t>Protéine C réactive (CRP) (liquides biologiques autres que sang)</t>
  </si>
  <si>
    <t>BHN 35</t>
  </si>
  <si>
    <t>BHN 21</t>
  </si>
  <si>
    <t>K017</t>
  </si>
  <si>
    <t>K020</t>
  </si>
  <si>
    <t>K021</t>
  </si>
  <si>
    <t xml:space="preserve">En attente d'une modification potentielle du libellé de l'acte NABM [1807] prenant en compte les autres liquides biologiques que le sang. </t>
  </si>
  <si>
    <t xml:space="preserve">Fusion des actes [K021] et [K155] en attente d'une modification potentielle du libellé de l'acte NABM [1808] prenant en compte les autres liquides biologiques que le sang. </t>
  </si>
  <si>
    <t xml:space="preserve">Fusion des actes [K017] et [K018] en attente d'une modification potentielle du libellé de l'acte NABM [1806] prenant en compte les autres liquides biologiques que le sang. </t>
  </si>
  <si>
    <t>Albumine (liquides biologiques autres que le sang)</t>
  </si>
  <si>
    <t>Alpha 1 anti-trypsine (dosage) (liquides biologiques autres que le sang)</t>
  </si>
  <si>
    <t>Alpha 1 glycoprotéine acide, orosomucoïde (liquides biologiques autres que le sang)</t>
  </si>
  <si>
    <t>K202</t>
  </si>
  <si>
    <t xml:space="preserve"> Alpha 2 macroglobuline (alpha 2 macroglo) (dosage)  (liquides biologiques autres que sang) </t>
  </si>
  <si>
    <t>Hormone de croissance (somatotropine) (GH) (liquides biologiques autres que sang)</t>
  </si>
  <si>
    <t>Spécialisé. En attente d'une modification potentielle du libellé de l'acte NABM [7323] prenant en compte les autres liquides biologiques que le sang.</t>
  </si>
  <si>
    <t>J036</t>
  </si>
  <si>
    <t xml:space="preserve">Fusion des actes [J036] et [J037] en attente d'une modification potentielle du libellé de l'acte NABM [0523] prenant en compte les autres liquides biologiques que le sang et les ponctions. </t>
  </si>
  <si>
    <t>Enzyme de conversion de l'angiotensine (liquides biologiques autres que sang, ponctions)</t>
  </si>
  <si>
    <t>J012</t>
  </si>
  <si>
    <t>Lactate déshydrogénase (LDH) (érythrocytaire et musculaire)</t>
  </si>
  <si>
    <t xml:space="preserve">Fusion des actes [J012] et [J077] en attente de fusion potentielle des actes NABM [0521]et [1521] et d'une modification potentielle du libellé de l'acte résultant prenant en compte les origines érythrocytaire et musculaire. </t>
  </si>
  <si>
    <t>J079</t>
  </si>
  <si>
    <t>En attente d'une modification potentielle du libellé de l'acte NABM [1520] prenant en compte les autres liquides biologiques que le sang.</t>
  </si>
  <si>
    <t>Créatine phosphokinase (CPK) (liquides biologiques autres que sang)</t>
  </si>
  <si>
    <t>J010</t>
  </si>
  <si>
    <t>En attente d'une modification potentielle du libellé de l'acte NABM [0519] prenant en compte les autres liquides biologiques que le sang.</t>
  </si>
  <si>
    <t>Gamma glutamyl transférase (GGT) (liquides biologiques autres que sang)</t>
  </si>
  <si>
    <t>J078</t>
  </si>
  <si>
    <t xml:space="preserve">Fusion des actes [J078] et [J100] en attente d'une modification potentielle du libellé de l'acte NABM [1513] prenant en compte les autres liquides biologiques que le sang et les ponctions. </t>
  </si>
  <si>
    <t>Aldolase (liquides biologiques autres que le sang)</t>
  </si>
  <si>
    <t>BHN 25</t>
  </si>
  <si>
    <t>J015</t>
  </si>
  <si>
    <t>En attente d'une modification potentielle du libellé de l'acte NABM [0524] prenant en compte les autres liquides biologiques que le sang.</t>
  </si>
  <si>
    <t>Lipase (liquides biologiques autres que le sang)</t>
  </si>
  <si>
    <t>J003</t>
  </si>
  <si>
    <t>J006</t>
  </si>
  <si>
    <t>J008</t>
  </si>
  <si>
    <t>En attente d'une modification potentielle du libellé de l'acte NABM [0514] prenant en compte les autres liquides biologiques que le sang.</t>
  </si>
  <si>
    <t>En attente d'une modification potentielle du libellé de l'acte NABM [0516] prenant en compte les autres liquides biologiques que le sang.</t>
  </si>
  <si>
    <t>En attente d'une modification potentielle du libellé de l'acte NABM [0517] prenant en compte les autres liquides biologiques que le sang.</t>
  </si>
  <si>
    <t>Phosphatases alcalines (liquides biologiques autres que le sang)</t>
  </si>
  <si>
    <t>Alanine aminotransférase (ALAT, TGP) (liquides biologiques autres que le sang)</t>
  </si>
  <si>
    <t>Aspartate aminotransférase (ASAT, TGO) (liquides biologiques autres que le sang)</t>
  </si>
  <si>
    <t>En attente d'une modification potentielle du libellé de l'acte NABM [0983] prenant en compte les autres liquides biologiques que le sang.</t>
  </si>
  <si>
    <t>Parathormone (1-84 ou bioactive) (liquides biologiques autres que le sang)</t>
  </si>
  <si>
    <t>I052</t>
  </si>
  <si>
    <t>En attente d'une modification potentielle du libellé de l'acte NABM [7422] prenant en compte les autres liquides biologiques que le sang.</t>
  </si>
  <si>
    <t>Insuline (liquides biologiques autres que le sang)</t>
  </si>
  <si>
    <t>I048</t>
  </si>
  <si>
    <t>I049</t>
  </si>
  <si>
    <t>En attente d'une modification potentielle du libellé de l'acte NABM [0334] prenant en compte les autres liquides biologiques que le sang.</t>
  </si>
  <si>
    <t>En attente d'une modification potentielle du libellé de l'acte NABM [1135] prenant en compte les autres liquides biologiques que le sang.</t>
  </si>
  <si>
    <t>Progestérone (liquides biologiques autres que le sang)</t>
  </si>
  <si>
    <t>17OH Progestérone (liquides biologiques autres que le sang)</t>
  </si>
  <si>
    <t>I025</t>
  </si>
  <si>
    <t>I026</t>
  </si>
  <si>
    <t>En attente d'une modification potentielle du libellé de l'acte NABM [0472] prenant en compte les autres liquides biologiques que le sang.</t>
  </si>
  <si>
    <t>En attente d'une modification potentielle du libellé de l'acte NABM [0473] prenant en compte les autres liquides biologiques que le sang.</t>
  </si>
  <si>
    <t>FSH (liquide biologique autres que le sang)</t>
  </si>
  <si>
    <t>LH (liquide biologique autres que le sang)</t>
  </si>
  <si>
    <t>I001</t>
  </si>
  <si>
    <t>HCG ou béta HCG (recherche ou dosage dans un liquide biologique autre que le sang)</t>
  </si>
  <si>
    <t>En attente de la fusion potentielle des actes NABM [7401] et [7402] et d'une modification potentielle du libellé de l'acte résultant prenant en compte les autres liquides biologiques que le sang.</t>
  </si>
  <si>
    <t>K161</t>
  </si>
  <si>
    <t>Ac anti-Thyroglobuline (liquide de ponction)</t>
  </si>
  <si>
    <t>En attente d'une modification potentielle du libellé de l'acte NABM [1484] prenant en compte les autres liquides biologiques que le sang.</t>
  </si>
  <si>
    <t>F063</t>
  </si>
  <si>
    <t>Identification de Légionella par agglutination</t>
  </si>
  <si>
    <t>En attente de l'intégration potentielle au sein de l'acte NABM [5292] de l'identification de Légionella par agglutination</t>
  </si>
  <si>
    <t>E151</t>
  </si>
  <si>
    <t>Titrage des agglutinines froides (pour suivi thérapeutique)</t>
  </si>
  <si>
    <t>En attente de l'intégration potentielle au sein de l'acte NABM [1149] du titrage des agglutinines froides (pour suivi thérapeutique)</t>
  </si>
  <si>
    <t>E132</t>
  </si>
  <si>
    <t xml:space="preserve">Test RIPA (ristocetin-induced platelet agglutination) </t>
  </si>
  <si>
    <t>En attente de l'intégration potentielle au sein de l'acte NABM [1011] du test RIPA</t>
  </si>
  <si>
    <t>E034</t>
  </si>
  <si>
    <t>Dosage de l'Hémoglobine S (Dosage HbS)</t>
  </si>
  <si>
    <t xml:space="preserve">En attente de l'intégration potentielle au sein de l'acte NABM [1020] du dosage de l'Hémoglobine S </t>
  </si>
  <si>
    <t>E001</t>
  </si>
  <si>
    <t>Détection de l'hémoglobine fœtale (Test de l'APT)</t>
  </si>
  <si>
    <t>En attente de l'intégration potentielle au sein de l'acte NABM [2109] de la détection hémoglobine fœtale (Test d'APT)</t>
  </si>
  <si>
    <t>Recherche de la présence ou affirmation de l'absence d'un allèle HLA (liste restreinte des indications de prescription)</t>
  </si>
  <si>
    <t>BHN 175</t>
  </si>
  <si>
    <t>G176</t>
  </si>
  <si>
    <t>G174</t>
  </si>
  <si>
    <t>Acte permettant de recentrer les actes NABM [1180] et [1181]</t>
  </si>
  <si>
    <t>une seule cotation par an et par patiente. Remplace "Cryoconservation d'ovocyte"</t>
  </si>
  <si>
    <t>Une cotation par ponction. Remplace "vitrification ovocytaire"</t>
  </si>
  <si>
    <t>Une seule cotation. Remplace "dévitrification ovocytaire"</t>
  </si>
  <si>
    <t>Une seule cotation par an et par patient(e). Remplace Cryoconservation de tissu germinaux (ovaire et testicule prépubère)</t>
  </si>
  <si>
    <t xml:space="preserve"> Une cotation par cycle</t>
  </si>
  <si>
    <t>Une cotation par cycle, quelque soit le nombre d'embryon</t>
  </si>
  <si>
    <t>AHC/BHN 4000</t>
  </si>
  <si>
    <t>AHC/BHN 1100</t>
  </si>
  <si>
    <t>AHC/BHN 800</t>
  </si>
  <si>
    <t xml:space="preserve">Réinterprétation d'une puce à ADN  </t>
  </si>
  <si>
    <t>BHN 105</t>
  </si>
  <si>
    <t>14-03-02-Génétique somatique des cancers</t>
  </si>
  <si>
    <t>AHC/BHN 870</t>
  </si>
  <si>
    <t>Western blot avec 1 Ac</t>
  </si>
  <si>
    <t>AHC/BHN 830</t>
  </si>
  <si>
    <t>AHC/BHN 570</t>
  </si>
  <si>
    <t>L109</t>
  </si>
  <si>
    <t xml:space="preserve">En attente d'une modification potentielle du libellé de l'acte NABM [0590] prenant en compte les autres liquides biologiques que le sang. </t>
  </si>
  <si>
    <t>BHN 950</t>
  </si>
  <si>
    <t>acte devant être encadré pour sa prescription et les étapes pré et post analytiques. par condition.</t>
  </si>
  <si>
    <t>BHN 260</t>
  </si>
  <si>
    <t>G189</t>
  </si>
  <si>
    <t>Dosage des IgG anti-toxine tétanique (réponse vaccinale)</t>
  </si>
  <si>
    <t>Dosage des IgG anti-antigène capsulaire du pneumocoque (sérologie pneumococcique) (réponse vaccinale)</t>
  </si>
  <si>
    <t>G200</t>
  </si>
  <si>
    <t>Ac anti-fibrillarine</t>
  </si>
  <si>
    <t>G216</t>
  </si>
  <si>
    <t>Diphtérie : sérologie (par EIA)</t>
  </si>
  <si>
    <t>K146</t>
  </si>
  <si>
    <t>Dosage ultrasensible des sous-classes d'immunoglobuline G</t>
  </si>
  <si>
    <t>Par sous-classe</t>
  </si>
  <si>
    <t>Fusion des ancien code [K051] et [K052]. Examen de 1ere intention dans certaines indications pour le dosage sérique. Réalisation technique et interprétation biologique nécessitant une expertise</t>
  </si>
  <si>
    <t>Dosages sériques des chaines légères libres kappa et lambda (sérum)</t>
  </si>
  <si>
    <t>K081</t>
  </si>
  <si>
    <t>Quantification par dosage protéique d'une cryoglobuline ou d'un cryofibrinogène</t>
  </si>
  <si>
    <t>K083</t>
  </si>
  <si>
    <t>Analyse immunohistochimique d'une cryoglobuline isolée ou d'un cryofibrinogène</t>
  </si>
  <si>
    <t>Fusion des actes [K083] et [K145]</t>
  </si>
  <si>
    <t>N521</t>
  </si>
  <si>
    <t>M118</t>
  </si>
  <si>
    <t>M119</t>
  </si>
  <si>
    <t>M120</t>
  </si>
  <si>
    <t>Dosage d’un anti-inflammatoire par une méthode chromatographique dans un liquide biologique</t>
  </si>
  <si>
    <t>M025</t>
  </si>
  <si>
    <t>Dosage d’un métabolite utile à l'interprétation pharmacologique et/ou toxicologique</t>
  </si>
  <si>
    <t xml:space="preserve"> Limité à 1 métabolite</t>
  </si>
  <si>
    <t>M121</t>
  </si>
  <si>
    <t>Génotypage du cytochrome P450 2D6 dans le cadre d’une prescription d’eluglistat ou de tamoxifène</t>
  </si>
  <si>
    <t>Dosage de l’activité de la dihydropyridine deshydrogenase par une méthode chromatographique pour ajustement d’un traitement par fluoropyrimidines (ex : 5-fluorouracile)</t>
  </si>
  <si>
    <t>Génotypage de la dihydropyrimidine deshydrogénase (DPYD) pour ajustement de la dose d'un traitement  par fluoropyrimidines (ex : 5-fluorouracile)</t>
  </si>
  <si>
    <t>Dosage  de deux médicaments immunosuppresseurs prélevés simultanément (ciclosporine, acide mycophénolique, tacrolimus, sirolimus, évérolimus,…) par une méthode chromatographique dans le sang</t>
  </si>
  <si>
    <t>Recherche de la mutation BRAF V600 par technique moléculaire</t>
  </si>
  <si>
    <t>N522</t>
  </si>
  <si>
    <t>Séquençage EGFR: 3 exons (-hors exon 20)</t>
  </si>
  <si>
    <t>AHC/BHN 910</t>
  </si>
  <si>
    <t>Séquençage KIT et PDGFR</t>
  </si>
  <si>
    <t xml:space="preserve"> Non cumulable avec [N507]</t>
  </si>
  <si>
    <t>Recherche de clonalité B par locus</t>
  </si>
  <si>
    <t>Recherche de clonalité T par locus</t>
  </si>
  <si>
    <t>Identification d’anomalies structurelles des syndromes lymphoprolifératifs et lymphomes non hodgkiniens par locus (forfait 2 à 5 anomalies de structure (gènes de fusion)) (par ex BCL1-IgH ou BCL2-IgH  (forfaitisé avec les SLP et LNH)</t>
  </si>
  <si>
    <t>N005</t>
  </si>
  <si>
    <t>N006</t>
  </si>
  <si>
    <t>AHC 300</t>
  </si>
  <si>
    <t xml:space="preserve"> inclut le compte rendu signé par un anatomocytopathologiste</t>
  </si>
  <si>
    <t>Sélection et préparation d'un échantillon tissulaire fixé et inclus en paraffine pour analyse de génétique somatique des cancers</t>
  </si>
  <si>
    <t>Sélection et préparation d'un échantillon tissulaire congelé pour analyse de génétique somatique des cancers</t>
  </si>
  <si>
    <t>Par cible.</t>
  </si>
  <si>
    <t>Séquençage d'une cible d'immunogénétique (Ig/TCR) lors du diagnsotic d'une leucémie aigue lymphoblastique  ou d'un syndrome lymphoprolifératif</t>
  </si>
  <si>
    <t>Forfait mutationnel cancer colorectal métastatique (KRAS/NRAS) 6 exons.</t>
  </si>
  <si>
    <t>AHC/BHN 1630</t>
  </si>
  <si>
    <t>Forfait mutationnel adénocarcinome du poumon métastatique (EGFR/KRAS)</t>
  </si>
  <si>
    <t>AHC/BHN 1700</t>
  </si>
  <si>
    <t>N523</t>
  </si>
  <si>
    <t>N524</t>
  </si>
  <si>
    <t>N525</t>
  </si>
  <si>
    <t>Forfait mutationnel mélanome (BRAF V600/NRAS)</t>
  </si>
  <si>
    <t>Non cumulable avec  [N501] et [N521]</t>
  </si>
  <si>
    <t>AHC/BHN 1220</t>
  </si>
  <si>
    <t>K176</t>
  </si>
  <si>
    <t>Carnitine</t>
  </si>
  <si>
    <t>L054</t>
  </si>
  <si>
    <t>Malonaldéhyde (sang)</t>
  </si>
  <si>
    <t>L097</t>
  </si>
  <si>
    <t>Inuline (Clairance)</t>
  </si>
  <si>
    <t>BHN 420</t>
  </si>
  <si>
    <t xml:space="preserve">Comparaison de souches bactériennes (Analyse des profils génomiques)  par RFLP et hybridation sur membrane (Southern blot), par souche et par analyse </t>
  </si>
  <si>
    <t>Inclus:Contrôle préanalytique +  extraction ADN + dosage ADN + digestion + gel agarose +  blot + hybridation membrane + analyse données</t>
  </si>
  <si>
    <t>Comparaison de souches bactériennes (analyse des profils génomiques)  par éléctrophorèse en champ pulsé (PFGE), 1 enzyme de restriction, par souche et par analyse</t>
  </si>
  <si>
    <t xml:space="preserve"> Inclus: Contrôle préanalytique +  préparation plug + lyse-extraction en plug + digestion en plug + électrophorèse gel champ pulsé + analyse des données</t>
  </si>
  <si>
    <t xml:space="preserve"> Inclus: extraction choc thermique + PCR + RT + purification colonne + séquençage 2 brins + analyse données</t>
  </si>
  <si>
    <t>Staphylocoque: recherche gène mecA directement à partir d’un prélèvement positif à  l’examen microscopique, par PCR temps réel</t>
  </si>
  <si>
    <t xml:space="preserve"> Inclus: contrôle préanalytique + extraction par kit sur automate + 2 couples amorces  supplémentaires + 3 sondes marquées + PCR TR</t>
  </si>
  <si>
    <t>Staphylococcus aureus: Identification (à partir de colonies) par hybridation sur bandelette + recherche toxine PVL + résistance à la méthicilline</t>
  </si>
  <si>
    <t xml:space="preserve"> Inclus: extraction choc thermique + 3 oligo biotinylés + taq Sybr Green + PCR TR + hybridation nitrocellulose</t>
  </si>
  <si>
    <t>PCR ADN viral "classique" (sérique, plasmatique, LCR, cellules, tissu, biopsie…): Qualitative avec extraction par kit (colonnes), 2 couples d’amorces et hybridation sur plaque</t>
  </si>
  <si>
    <t xml:space="preserve"> Inclus: analyse des données</t>
  </si>
  <si>
    <t>Forfait séquençage de génome viral: Génome à ARN (&lt; 700 nucléotides)</t>
  </si>
  <si>
    <t>Détection ADN proviral par PCR + Southern blot 1 région génomique</t>
  </si>
  <si>
    <t xml:space="preserve">Détection ADN proviral par PCR + Southern blot 2 régions génomiques </t>
  </si>
  <si>
    <t>Enolase (dosage)(liquides biologiques autres que sang)</t>
  </si>
  <si>
    <t>14-02-01-Détection du génôme bactérien</t>
  </si>
  <si>
    <t>14-02-02-Détection du génôme viral</t>
  </si>
  <si>
    <t xml:space="preserve">Forfait séquençage à partir de prélèvement de génome infectieux à ADN </t>
  </si>
  <si>
    <t>14-02-03-Détection du génome parasitaire ou fongique</t>
  </si>
  <si>
    <r>
      <t xml:space="preserve">14-01-Analyse élémentaire de biologie moléculaire </t>
    </r>
    <r>
      <rPr>
        <sz val="10"/>
        <color theme="1"/>
        <rFont val="Calibri"/>
        <family val="2"/>
        <scheme val="minor"/>
      </rPr>
      <t xml:space="preserve"> (analyses réalisables en cas de détection de génome infectieux ou humain) </t>
    </r>
  </si>
  <si>
    <r>
      <t xml:space="preserve">14-02-Détection du génome infectieux </t>
    </r>
    <r>
      <rPr>
        <sz val="10"/>
        <color theme="1"/>
        <rFont val="Calibri"/>
        <family val="2"/>
        <scheme val="minor"/>
      </rPr>
      <t xml:space="preserve">(applicables aux détections de génômes bactériens, viraux, parasitaires ou fongiques) </t>
    </r>
  </si>
  <si>
    <t xml:space="preserve">Recherche de réarrangements génomiques ciblés  par  Multiplex Ligation-dependent Probe Amplification (MLPA). </t>
  </si>
  <si>
    <r>
      <t xml:space="preserve">14-03-Détection du génome humain </t>
    </r>
    <r>
      <rPr>
        <sz val="10"/>
        <color theme="1"/>
        <rFont val="Calibri"/>
        <family val="2"/>
        <scheme val="minor"/>
      </rPr>
      <t>(applicable à la génétique constitutionnelle postnatale ou à la génétique somatique des cancers)</t>
    </r>
  </si>
  <si>
    <t xml:space="preserve">Concerne un nombre limité de maladies héréditaires pour lesquelles l'étude de la méthylation reste nécessaire au diagnostic (ex: syndromes de Prader-Willy et Angelman). </t>
  </si>
  <si>
    <t>Concerne un nombre limité de maladies héréditaires pour lesquelles la recherche de réarragements récurrents reste nécessaire au diagnostic (ex: Amyotrophie spinale). Permet également l'évaluation des gains ou pertes alleliques dans les leucémies ou lymphomes.</t>
  </si>
  <si>
    <t>Détection de mutations par expansion de microsatellites</t>
  </si>
  <si>
    <t>Mise au point d'une PCR quantitative à façon pour vérification d'une anomalie détectée en microarray</t>
  </si>
  <si>
    <t xml:space="preserve"> (comprend le design des oligonucléotides, la commande et l'analyse en PCRq des parents et du propositus)</t>
  </si>
  <si>
    <t>N354</t>
  </si>
  <si>
    <t xml:space="preserve">Marquage cellulaire quelqu'il soit en cytométrie en flux (par Ac) </t>
  </si>
  <si>
    <t>Cotation totale maximale limitée à 24 Ac, y compris CD3, CD4, CD8 et CD45. Ne pas comptabiliser les contrôles isotypiques et les Ac de fenêtrage inclus dans le code NABM [1122]. Acte devant être encadré pour sa prescription et les étapes pré et post analytiques</t>
  </si>
  <si>
    <t>Inclus tous types d’extraction, contrôle interne, contrôle cellulaire, analyse des données. Selon indications des sociétés savantes.</t>
  </si>
  <si>
    <t xml:space="preserve">RT-PCR temps réel qualitative simplex en 1 étape sur ARN infectieux </t>
  </si>
  <si>
    <t xml:space="preserve">RT-PCR temps réel quantitative simplex en 1 étape ARN infectieux </t>
  </si>
  <si>
    <t>PCR classique ou temps réel qualitative simplex sur ADN infectieux (hors parasites et champignons)</t>
  </si>
  <si>
    <t>PCR classique ou temps réel quantitative simplex sur ADN infectieux (hors parasites et champignons)</t>
  </si>
  <si>
    <t xml:space="preserve"> Inclus: analyse des données. Hors séquençage NGS</t>
  </si>
  <si>
    <t>I018</t>
  </si>
  <si>
    <t>Human Epidermal growth factor Receptor 2 (HER2) soluble</t>
  </si>
  <si>
    <t>L021</t>
  </si>
  <si>
    <t>Glycérol (sang)</t>
  </si>
  <si>
    <t>L053</t>
  </si>
  <si>
    <t>Citrate (sang)</t>
  </si>
  <si>
    <t>Phospholipides (liquide biologiques)</t>
  </si>
  <si>
    <t>L022</t>
  </si>
  <si>
    <t>Fusion des actes [L022] et [L192]</t>
  </si>
  <si>
    <t>L128</t>
  </si>
  <si>
    <t>Cristaux (recherche) (biopsie)</t>
  </si>
  <si>
    <t>L150</t>
  </si>
  <si>
    <t>Exploration d'une hypobétalipoprotéine, recherche d'une Apo B tronquée</t>
  </si>
  <si>
    <t>BHN 775</t>
  </si>
  <si>
    <t>L178</t>
  </si>
  <si>
    <t>Oxalate</t>
  </si>
  <si>
    <t>L177</t>
  </si>
  <si>
    <t>Pré-béta-HDL</t>
  </si>
  <si>
    <t>BHN 440</t>
  </si>
  <si>
    <t>L125</t>
  </si>
  <si>
    <t>Osmolalité (tous liquides biologiques)</t>
  </si>
  <si>
    <t>20*0,27</t>
  </si>
  <si>
    <t>Fusion des actes [L125], [L157] et [L179]</t>
  </si>
  <si>
    <t>Fusion des actes [A030], [A031], [A032], [A033].</t>
  </si>
  <si>
    <t>L235</t>
  </si>
  <si>
    <t>L236</t>
  </si>
  <si>
    <t>Fusion des actes [L035], [L167], [L168], [L169], [L174].</t>
  </si>
  <si>
    <t xml:space="preserve">Etude d'une apoprotéine, toute méthode, </t>
  </si>
  <si>
    <t>Dosage d'une lipoprotéine ou lipoparticule hors NABM, toute méthode</t>
  </si>
  <si>
    <t>Fusion des actes [L145], [L148], [L149], [L230].</t>
  </si>
  <si>
    <t>L084</t>
  </si>
  <si>
    <t>Densité urinaire mesurée par réfractomètre</t>
  </si>
  <si>
    <t>L083</t>
  </si>
  <si>
    <t>Dosage des sulfates par HPLC (urines)</t>
  </si>
  <si>
    <t>L094</t>
  </si>
  <si>
    <t xml:space="preserve">Clairance au vert d'indocyanine </t>
  </si>
  <si>
    <t>Réserve hépatique ou évaluation post-opératoire</t>
  </si>
  <si>
    <t>AHC 4775</t>
  </si>
  <si>
    <t>Non cumulable avec [N521]</t>
  </si>
  <si>
    <t>Non cumulable avec  [N522]</t>
  </si>
  <si>
    <t>Ag soluble Pneumocoque par Test immunochromatographique</t>
  </si>
  <si>
    <t>G128</t>
  </si>
  <si>
    <t>Avidité IgG  (tous virus)</t>
  </si>
  <si>
    <t>G132</t>
  </si>
  <si>
    <t>Herpes 8 IgG IF latence</t>
  </si>
  <si>
    <t>G133</t>
  </si>
  <si>
    <t>Herpes 8 IgG IF2 lytique</t>
  </si>
  <si>
    <t>G136</t>
  </si>
  <si>
    <t>HIV différenciation M1/2-0</t>
  </si>
  <si>
    <t>H006</t>
  </si>
  <si>
    <t>VIH antivirogramme</t>
  </si>
  <si>
    <t>H007</t>
  </si>
  <si>
    <t>BHN 350</t>
  </si>
  <si>
    <t>Antivirogramme herpèsvirus</t>
  </si>
  <si>
    <t>par antiviral testé vis-à-vis d'un virus de la famille des Herpesviridae</t>
  </si>
  <si>
    <t>Identification d’espèce bactérienne par détermination de séquence de l’ARN16 S ou autre gène (séquençage sur les deux brins)</t>
  </si>
  <si>
    <t>Version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</si>
</sst>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10"/>
      <color theme="1"/>
      <name val="Calibri"/>
      <family val="2"/>
    </font>
    <font>
      <b/>
      <sz val="8"/>
      <name val="Arial Narrow"/>
      <family val="2"/>
    </font>
    <font>
      <u/>
      <sz val="10"/>
      <color theme="1"/>
      <name val="Calibri"/>
      <family val="2"/>
      <scheme val="minor"/>
    </font>
    <font>
      <sz val="10"/>
      <name val="Arial Narrow"/>
      <family val="2"/>
    </font>
    <font>
      <i/>
      <sz val="8"/>
      <name val="Arial Narrow"/>
      <family val="2"/>
    </font>
    <font>
      <sz val="8"/>
      <name val="Arial Narrow"/>
      <family val="2"/>
    </font>
    <font>
      <sz val="8"/>
      <color rgb="FF00B050"/>
      <name val="Arial Narrow"/>
      <family val="2"/>
    </font>
    <font>
      <sz val="8"/>
      <color rgb="FFFF0000"/>
      <name val="Arial Narrow"/>
      <family val="2"/>
    </font>
    <font>
      <sz val="10"/>
      <color rgb="FF009900"/>
      <name val="Arial Narrow"/>
      <family val="2"/>
    </font>
    <font>
      <sz val="10"/>
      <color indexed="8"/>
      <name val="Calibri"/>
      <family val="2"/>
      <scheme val="minor"/>
    </font>
    <font>
      <sz val="10"/>
      <name val="Calibri"/>
      <family val="2"/>
      <scheme val="minor"/>
    </font>
    <font>
      <sz val="11"/>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cellStyleXfs>
  <cellXfs count="58">
    <xf numFmtId="0" fontId="0" fillId="0" borderId="0" xfId="0"/>
    <xf numFmtId="0" fontId="2" fillId="2" borderId="4" xfId="2" applyBorder="1" applyAlignment="1">
      <alignment horizontal="center" vertical="center" wrapText="1"/>
    </xf>
    <xf numFmtId="0" fontId="2" fillId="2" borderId="4" xfId="2" applyBorder="1" applyAlignment="1">
      <alignment horizontal="center" vertical="center"/>
    </xf>
    <xf numFmtId="0" fontId="2" fillId="2" borderId="4" xfId="2" applyNumberFormat="1" applyBorder="1" applyAlignment="1">
      <alignment horizontal="center" vertical="center"/>
    </xf>
    <xf numFmtId="0" fontId="2" fillId="2" borderId="4" xfId="2" applyNumberFormat="1" applyBorder="1" applyAlignment="1">
      <alignment horizontal="center" vertical="center" wrapText="1"/>
    </xf>
    <xf numFmtId="0" fontId="0" fillId="0" borderId="8" xfId="0" applyBorder="1" applyAlignment="1">
      <alignment horizontal="center" vertical="center"/>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44" fontId="3" fillId="0" borderId="9" xfId="1" applyFont="1" applyBorder="1" applyAlignment="1">
      <alignment horizontal="center" vertical="center" wrapText="1"/>
    </xf>
    <xf numFmtId="0" fontId="0" fillId="0" borderId="9" xfId="0" applyBorder="1" applyAlignment="1">
      <alignment horizontal="center" vertical="center"/>
    </xf>
    <xf numFmtId="0" fontId="3" fillId="0" borderId="10" xfId="0" applyFont="1" applyBorder="1" applyAlignment="1">
      <alignment horizontal="center" vertical="center" wrapText="1"/>
    </xf>
    <xf numFmtId="0" fontId="0" fillId="0" borderId="9" xfId="0" applyBorder="1"/>
    <xf numFmtId="0" fontId="2" fillId="2" borderId="1" xfId="2" applyBorder="1" applyAlignment="1">
      <alignment vertical="center"/>
    </xf>
    <xf numFmtId="0" fontId="2" fillId="2" borderId="2" xfId="2" applyBorder="1" applyAlignment="1">
      <alignment vertical="center" wrapText="1"/>
    </xf>
    <xf numFmtId="0" fontId="2" fillId="2" borderId="2" xfId="2" applyBorder="1" applyAlignment="1">
      <alignment vertical="center"/>
    </xf>
    <xf numFmtId="0" fontId="2" fillId="2" borderId="3" xfId="2" applyBorder="1" applyAlignment="1">
      <alignment horizontal="center" vertical="center"/>
    </xf>
    <xf numFmtId="0" fontId="0" fillId="0" borderId="10" xfId="0" applyBorder="1" applyAlignment="1">
      <alignment horizontal="center" vertical="center"/>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44" fontId="3" fillId="0" borderId="8" xfId="1" applyFont="1" applyBorder="1" applyAlignment="1">
      <alignment horizontal="center" vertical="center" wrapText="1"/>
    </xf>
    <xf numFmtId="0" fontId="3" fillId="0" borderId="10" xfId="0" applyFont="1" applyFill="1" applyBorder="1" applyAlignment="1">
      <alignment horizontal="center" vertical="center" wrapText="1"/>
    </xf>
    <xf numFmtId="0" fontId="1" fillId="3" borderId="6" xfId="3" applyBorder="1" applyAlignment="1">
      <alignment vertical="center" wrapText="1"/>
    </xf>
    <xf numFmtId="0" fontId="3" fillId="0" borderId="12" xfId="0" applyFont="1" applyBorder="1" applyAlignment="1">
      <alignment horizontal="center" vertical="center" wrapText="1"/>
    </xf>
    <xf numFmtId="0" fontId="2" fillId="2" borderId="5" xfId="2" applyBorder="1" applyAlignment="1">
      <alignment vertical="center" wrapText="1"/>
    </xf>
    <xf numFmtId="0" fontId="2" fillId="2" borderId="6" xfId="2" applyBorder="1" applyAlignment="1">
      <alignment vertical="center" wrapText="1"/>
    </xf>
    <xf numFmtId="0" fontId="2" fillId="2" borderId="7" xfId="2" applyBorder="1" applyAlignment="1">
      <alignment vertical="center" wrapText="1"/>
    </xf>
    <xf numFmtId="0" fontId="1" fillId="4" borderId="6" xfId="4" applyFont="1" applyBorder="1" applyAlignment="1">
      <alignment vertical="center" wrapText="1"/>
    </xf>
    <xf numFmtId="0" fontId="1" fillId="4" borderId="7" xfId="4" applyFont="1" applyBorder="1" applyAlignment="1">
      <alignment vertical="center" wrapText="1"/>
    </xf>
    <xf numFmtId="0" fontId="0" fillId="0" borderId="12" xfId="0" applyBorder="1"/>
    <xf numFmtId="164" fontId="1" fillId="3" borderId="5" xfId="3" applyNumberFormat="1" applyBorder="1" applyAlignment="1">
      <alignment vertical="center"/>
    </xf>
    <xf numFmtId="0" fontId="1" fillId="3" borderId="6" xfId="3" applyBorder="1"/>
    <xf numFmtId="0" fontId="1" fillId="3" borderId="7" xfId="3" applyBorder="1"/>
    <xf numFmtId="164" fontId="1" fillId="3" borderId="6" xfId="3" applyNumberFormat="1" applyBorder="1" applyAlignment="1">
      <alignment vertical="center"/>
    </xf>
    <xf numFmtId="44" fontId="3" fillId="0" borderId="10" xfId="1" applyFont="1" applyBorder="1" applyAlignment="1">
      <alignment horizontal="center" vertical="center" wrapText="1"/>
    </xf>
    <xf numFmtId="44" fontId="3" fillId="0" borderId="12" xfId="1" applyFont="1" applyBorder="1" applyAlignment="1">
      <alignment horizontal="center" vertical="center" wrapText="1"/>
    </xf>
    <xf numFmtId="0" fontId="1" fillId="4" borderId="5" xfId="4" applyFont="1" applyBorder="1" applyAlignment="1">
      <alignment vertical="center" wrapText="1"/>
    </xf>
    <xf numFmtId="0" fontId="0" fillId="0" borderId="10" xfId="0" applyBorder="1"/>
    <xf numFmtId="164" fontId="1" fillId="3" borderId="7" xfId="3" applyNumberFormat="1" applyBorder="1" applyAlignment="1">
      <alignment vertical="center"/>
    </xf>
    <xf numFmtId="0" fontId="0" fillId="3" borderId="6" xfId="3" applyFont="1" applyBorder="1" applyAlignment="1">
      <alignment vertical="center" wrapText="1"/>
    </xf>
    <xf numFmtId="0" fontId="0" fillId="4" borderId="6" xfId="4" applyFont="1" applyBorder="1" applyAlignment="1">
      <alignment vertical="center" wrapText="1"/>
    </xf>
    <xf numFmtId="44" fontId="3" fillId="0" borderId="9" xfId="1"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4" borderId="1" xfId="4" applyFont="1" applyBorder="1" applyAlignment="1">
      <alignment vertical="center" wrapText="1"/>
    </xf>
    <xf numFmtId="0" fontId="0" fillId="4" borderId="2" xfId="4" applyFont="1" applyBorder="1" applyAlignment="1">
      <alignment vertical="center" wrapText="1"/>
    </xf>
    <xf numFmtId="0" fontId="1" fillId="4" borderId="2" xfId="4" applyFont="1" applyBorder="1" applyAlignment="1">
      <alignment vertical="center" wrapText="1"/>
    </xf>
    <xf numFmtId="0" fontId="1" fillId="4" borderId="3" xfId="4" applyFont="1" applyBorder="1" applyAlignment="1">
      <alignment vertical="center" wrapText="1"/>
    </xf>
    <xf numFmtId="0" fontId="3" fillId="0" borderId="12" xfId="0" applyFont="1" applyFill="1" applyBorder="1" applyAlignment="1">
      <alignment horizontal="center" vertical="center" wrapText="1"/>
    </xf>
    <xf numFmtId="0" fontId="14" fillId="0" borderId="10" xfId="0" applyFont="1" applyFill="1" applyBorder="1" applyAlignment="1">
      <alignment horizontal="center" vertical="center" wrapText="1"/>
    </xf>
    <xf numFmtId="44" fontId="3" fillId="0" borderId="10" xfId="1" applyFont="1" applyFill="1" applyBorder="1" applyAlignment="1">
      <alignment horizontal="center" vertical="center" wrapText="1"/>
    </xf>
    <xf numFmtId="0" fontId="0" fillId="0" borderId="9" xfId="0" applyFill="1" applyBorder="1" applyAlignment="1">
      <alignment horizontal="center" vertical="center"/>
    </xf>
    <xf numFmtId="0" fontId="2" fillId="2" borderId="1" xfId="2" applyBorder="1" applyAlignment="1">
      <alignment vertical="center" wrapText="1"/>
    </xf>
    <xf numFmtId="0" fontId="2" fillId="2" borderId="3" xfId="2" applyBorder="1" applyAlignment="1">
      <alignment vertical="center" wrapText="1"/>
    </xf>
    <xf numFmtId="0" fontId="0" fillId="0" borderId="9" xfId="0" applyBorder="1" applyAlignment="1">
      <alignment horizontal="center" vertical="center" wrapText="1"/>
    </xf>
    <xf numFmtId="0" fontId="15" fillId="0" borderId="9" xfId="0" applyFont="1" applyBorder="1" applyAlignment="1">
      <alignment horizontal="center" vertical="center"/>
    </xf>
    <xf numFmtId="0" fontId="0" fillId="0" borderId="9" xfId="0" applyFont="1" applyBorder="1" applyAlignment="1">
      <alignment horizont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9" xfId="0" applyFont="1" applyFill="1" applyBorder="1" applyAlignment="1">
      <alignment horizontal="center" vertical="center"/>
    </xf>
  </cellXfs>
  <cellStyles count="5">
    <cellStyle name="40 % - Accent3" xfId="3" builtinId="39"/>
    <cellStyle name="60 % - Accent3" xfId="4" builtinId="40"/>
    <cellStyle name="Accent3" xfId="2" builtinId="37"/>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3086100</xdr:colOff>
      <xdr:row>0</xdr:row>
      <xdr:rowOff>47625</xdr:rowOff>
    </xdr:from>
    <xdr:to>
      <xdr:col>3</xdr:col>
      <xdr:colOff>28575</xdr:colOff>
      <xdr:row>6</xdr:row>
      <xdr:rowOff>76200</xdr:rowOff>
    </xdr:to>
    <xdr:pic>
      <xdr:nvPicPr>
        <xdr:cNvPr id="2" name="Image 1" descr="images.png"/>
        <xdr:cNvPicPr>
          <a:picLocks noChangeAspect="1"/>
        </xdr:cNvPicPr>
      </xdr:nvPicPr>
      <xdr:blipFill>
        <a:blip xmlns:r="http://schemas.openxmlformats.org/officeDocument/2006/relationships" r:embed="rId1" cstate="print"/>
        <a:stretch>
          <a:fillRect/>
        </a:stretch>
      </xdr:blipFill>
      <xdr:spPr>
        <a:xfrm>
          <a:off x="4124325" y="47625"/>
          <a:ext cx="1104900"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sante.gouv.fr/IMG/xlsx/Liste%20compl&#233;mentaire_v2-0_20150217_C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es HN à créer en NABM"/>
      <sheetName val="Actes NABM CCAM  à revoir"/>
      <sheetName val="Actes à retirer de la NABM"/>
      <sheetName val="Doute sur localisation finale"/>
      <sheetName val="Hygiène Hospitalière"/>
      <sheetName val="Notice Tableau"/>
      <sheetName val="Menu déroulant ne pas modifier"/>
    </sheetNames>
    <sheetDataSet>
      <sheetData sheetId="0" refreshError="1"/>
      <sheetData sheetId="1" refreshError="1"/>
      <sheetData sheetId="2" refreshError="1"/>
      <sheetData sheetId="3" refreshError="1"/>
      <sheetData sheetId="4" refreshError="1"/>
      <sheetData sheetId="5" refreshError="1"/>
      <sheetData sheetId="6">
        <row r="1">
          <cell r="C1" t="str">
            <v>OUI</v>
          </cell>
          <cell r="D1" t="str">
            <v>OUI</v>
          </cell>
        </row>
        <row r="2">
          <cell r="C2" t="str">
            <v>NON</v>
          </cell>
          <cell r="D2" t="str">
            <v>EN COURS</v>
          </cell>
        </row>
        <row r="3">
          <cell r="D3" t="str">
            <v>NON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E528"/>
  <sheetViews>
    <sheetView tabSelected="1" workbookViewId="0">
      <selection activeCell="B506" sqref="B506"/>
    </sheetView>
  </sheetViews>
  <sheetFormatPr baseColWidth="10" defaultRowHeight="15" x14ac:dyDescent="0.25"/>
  <cols>
    <col min="1" max="1" width="15.5703125" customWidth="1"/>
    <col min="2" max="2" width="51.7109375" customWidth="1"/>
    <col min="3" max="3" width="10.7109375" customWidth="1"/>
    <col min="4" max="4" width="13" customWidth="1"/>
    <col min="5" max="5" width="44.85546875" customWidth="1"/>
  </cols>
  <sheetData>
    <row r="8" spans="1:5" ht="30" x14ac:dyDescent="0.25">
      <c r="A8" s="12" t="s">
        <v>0</v>
      </c>
      <c r="B8" s="13" t="s">
        <v>16</v>
      </c>
      <c r="C8" s="14"/>
      <c r="D8" s="14"/>
      <c r="E8" s="15" t="s">
        <v>1297</v>
      </c>
    </row>
    <row r="11" spans="1:5" ht="60" x14ac:dyDescent="0.25">
      <c r="A11" s="1" t="s">
        <v>75</v>
      </c>
      <c r="B11" s="2" t="s">
        <v>76</v>
      </c>
      <c r="C11" s="4" t="s">
        <v>158</v>
      </c>
      <c r="D11" s="4" t="s">
        <v>126</v>
      </c>
      <c r="E11" s="3" t="s">
        <v>1</v>
      </c>
    </row>
    <row r="12" spans="1:5" x14ac:dyDescent="0.25">
      <c r="A12" s="23"/>
      <c r="B12" s="24" t="s">
        <v>2</v>
      </c>
      <c r="C12" s="24"/>
      <c r="D12" s="24"/>
      <c r="E12" s="25"/>
    </row>
    <row r="13" spans="1:5" ht="25.5" x14ac:dyDescent="0.25">
      <c r="A13" s="9" t="s">
        <v>14</v>
      </c>
      <c r="B13" s="6" t="s">
        <v>6</v>
      </c>
      <c r="C13" s="7" t="s">
        <v>8</v>
      </c>
      <c r="D13" s="8">
        <f>320*0.28</f>
        <v>89.600000000000009</v>
      </c>
      <c r="E13" s="10" t="s">
        <v>1264</v>
      </c>
    </row>
    <row r="14" spans="1:5" ht="25.5" x14ac:dyDescent="0.25">
      <c r="A14" s="9" t="s">
        <v>74</v>
      </c>
      <c r="B14" s="6" t="s">
        <v>64</v>
      </c>
      <c r="C14" s="7" t="s">
        <v>9</v>
      </c>
      <c r="D14" s="8">
        <f>120*0.28</f>
        <v>33.6</v>
      </c>
      <c r="E14" s="10" t="s">
        <v>60</v>
      </c>
    </row>
    <row r="15" spans="1:5" x14ac:dyDescent="0.25">
      <c r="A15" s="9" t="s">
        <v>10</v>
      </c>
      <c r="B15" s="6" t="s">
        <v>12</v>
      </c>
      <c r="C15" s="7" t="s">
        <v>7</v>
      </c>
      <c r="D15" s="8">
        <f>150*0.28</f>
        <v>42.000000000000007</v>
      </c>
      <c r="E15" s="10" t="s">
        <v>13</v>
      </c>
    </row>
    <row r="16" spans="1:5" ht="38.25" x14ac:dyDescent="0.25">
      <c r="A16" s="9" t="s">
        <v>73</v>
      </c>
      <c r="B16" s="6" t="s">
        <v>63</v>
      </c>
      <c r="C16" s="7" t="s">
        <v>1278</v>
      </c>
      <c r="D16" s="8">
        <f>4775*0.28</f>
        <v>1337.0000000000002</v>
      </c>
      <c r="E16" s="10" t="s">
        <v>59</v>
      </c>
    </row>
    <row r="17" spans="1:5" ht="38.25" x14ac:dyDescent="0.25">
      <c r="A17" s="9" t="s">
        <v>72</v>
      </c>
      <c r="B17" s="6" t="s">
        <v>67</v>
      </c>
      <c r="C17" s="7" t="s">
        <v>1278</v>
      </c>
      <c r="D17" s="8">
        <f>4775*0.28</f>
        <v>1337.0000000000002</v>
      </c>
      <c r="E17" s="10" t="s">
        <v>59</v>
      </c>
    </row>
    <row r="18" spans="1:5" ht="25.5" x14ac:dyDescent="0.25">
      <c r="A18" s="9" t="s">
        <v>71</v>
      </c>
      <c r="B18" s="6" t="s">
        <v>68</v>
      </c>
      <c r="C18" s="7" t="s">
        <v>9</v>
      </c>
      <c r="D18" s="8">
        <f>120*0.28</f>
        <v>33.6</v>
      </c>
      <c r="E18" s="10" t="s">
        <v>62</v>
      </c>
    </row>
    <row r="19" spans="1:5" ht="25.5" x14ac:dyDescent="0.25">
      <c r="A19" s="9" t="s">
        <v>70</v>
      </c>
      <c r="B19" s="6" t="s">
        <v>69</v>
      </c>
      <c r="C19" s="7" t="s">
        <v>9</v>
      </c>
      <c r="D19" s="8">
        <f>120*0.28</f>
        <v>33.6</v>
      </c>
      <c r="E19" s="10" t="s">
        <v>66</v>
      </c>
    </row>
    <row r="20" spans="1:5" x14ac:dyDescent="0.25">
      <c r="A20" s="16" t="s">
        <v>3</v>
      </c>
      <c r="B20" s="6" t="s">
        <v>4</v>
      </c>
      <c r="C20" s="7" t="s">
        <v>5</v>
      </c>
      <c r="D20" s="8">
        <f>200*0.28</f>
        <v>56.000000000000007</v>
      </c>
      <c r="E20" s="10"/>
    </row>
    <row r="21" spans="1:5" x14ac:dyDescent="0.25">
      <c r="A21" s="54" t="s">
        <v>77</v>
      </c>
      <c r="B21" s="6" t="s">
        <v>11</v>
      </c>
      <c r="C21" s="7" t="s">
        <v>5</v>
      </c>
      <c r="D21" s="8">
        <f>200*0.28</f>
        <v>56.000000000000007</v>
      </c>
      <c r="E21" s="10" t="s">
        <v>13</v>
      </c>
    </row>
    <row r="22" spans="1:5" ht="25.5" x14ac:dyDescent="0.25">
      <c r="A22" s="54" t="s">
        <v>78</v>
      </c>
      <c r="B22" s="6" t="s">
        <v>65</v>
      </c>
      <c r="C22" s="7" t="s">
        <v>9</v>
      </c>
      <c r="D22" s="8">
        <f>120*0.28</f>
        <v>33.6</v>
      </c>
      <c r="E22" s="10" t="s">
        <v>61</v>
      </c>
    </row>
    <row r="23" spans="1:5" x14ac:dyDescent="0.25">
      <c r="A23" s="23"/>
      <c r="B23" s="24" t="s">
        <v>15</v>
      </c>
      <c r="C23" s="24"/>
      <c r="D23" s="24"/>
      <c r="E23" s="25"/>
    </row>
    <row r="24" spans="1:5" ht="25.5" x14ac:dyDescent="0.25">
      <c r="A24" s="9" t="s">
        <v>17</v>
      </c>
      <c r="B24" s="6" t="s">
        <v>18</v>
      </c>
      <c r="C24" s="7" t="s">
        <v>1125</v>
      </c>
      <c r="D24" s="8">
        <f>4000*0.27</f>
        <v>1080</v>
      </c>
      <c r="E24" s="10" t="s">
        <v>23</v>
      </c>
    </row>
    <row r="25" spans="1:5" ht="25.5" x14ac:dyDescent="0.25">
      <c r="A25" s="9" t="s">
        <v>20</v>
      </c>
      <c r="B25" s="6" t="s">
        <v>21</v>
      </c>
      <c r="C25" s="7" t="s">
        <v>1126</v>
      </c>
      <c r="D25" s="8">
        <f>1100*0.27</f>
        <v>297</v>
      </c>
      <c r="E25" s="10"/>
    </row>
    <row r="26" spans="1:5" ht="63.75" x14ac:dyDescent="0.25">
      <c r="A26" s="9" t="s">
        <v>19</v>
      </c>
      <c r="B26" s="6" t="s">
        <v>1128</v>
      </c>
      <c r="C26" s="7" t="s">
        <v>1127</v>
      </c>
      <c r="D26" s="8">
        <f>800*0.27</f>
        <v>216</v>
      </c>
      <c r="E26" s="10" t="s">
        <v>25</v>
      </c>
    </row>
    <row r="27" spans="1:5" x14ac:dyDescent="0.25">
      <c r="A27" s="23"/>
      <c r="B27" s="24" t="s">
        <v>27</v>
      </c>
      <c r="C27" s="24"/>
      <c r="D27" s="24"/>
      <c r="E27" s="25"/>
    </row>
    <row r="28" spans="1:5" ht="38.25" x14ac:dyDescent="0.25">
      <c r="A28" s="9" t="s">
        <v>38</v>
      </c>
      <c r="B28" s="6" t="s">
        <v>39</v>
      </c>
      <c r="C28" s="7" t="s">
        <v>79</v>
      </c>
      <c r="D28" s="8">
        <f>250*0.27</f>
        <v>67.5</v>
      </c>
      <c r="E28" s="10" t="s">
        <v>1122</v>
      </c>
    </row>
    <row r="29" spans="1:5" ht="25.5" x14ac:dyDescent="0.25">
      <c r="A29" s="9" t="s">
        <v>36</v>
      </c>
      <c r="B29" s="6" t="s">
        <v>37</v>
      </c>
      <c r="C29" s="7" t="s">
        <v>80</v>
      </c>
      <c r="D29" s="8">
        <f>150*0.27</f>
        <v>40.5</v>
      </c>
      <c r="E29" s="10" t="s">
        <v>1119</v>
      </c>
    </row>
    <row r="30" spans="1:5" x14ac:dyDescent="0.25">
      <c r="A30" s="9" t="s">
        <v>28</v>
      </c>
      <c r="B30" s="6" t="s">
        <v>29</v>
      </c>
      <c r="C30" s="7" t="s">
        <v>24</v>
      </c>
      <c r="D30" s="8">
        <f>800*0.27</f>
        <v>216</v>
      </c>
      <c r="E30" s="10" t="s">
        <v>1123</v>
      </c>
    </row>
    <row r="31" spans="1:5" ht="25.5" x14ac:dyDescent="0.25">
      <c r="A31" s="9" t="s">
        <v>32</v>
      </c>
      <c r="B31" s="6" t="s">
        <v>33</v>
      </c>
      <c r="C31" s="7" t="s">
        <v>24</v>
      </c>
      <c r="D31" s="8">
        <f>800*0.27</f>
        <v>216</v>
      </c>
      <c r="E31" s="10" t="s">
        <v>1120</v>
      </c>
    </row>
    <row r="32" spans="1:5" ht="27.75" customHeight="1" x14ac:dyDescent="0.25">
      <c r="A32" s="9" t="s">
        <v>30</v>
      </c>
      <c r="B32" s="6" t="s">
        <v>31</v>
      </c>
      <c r="C32" s="7" t="s">
        <v>81</v>
      </c>
      <c r="D32" s="8">
        <f>500*0.27</f>
        <v>135</v>
      </c>
      <c r="E32" s="10" t="s">
        <v>1124</v>
      </c>
    </row>
    <row r="33" spans="1:5" ht="32.25" customHeight="1" x14ac:dyDescent="0.25">
      <c r="A33" s="9" t="s">
        <v>34</v>
      </c>
      <c r="B33" s="6" t="s">
        <v>35</v>
      </c>
      <c r="C33" s="7" t="s">
        <v>81</v>
      </c>
      <c r="D33" s="8">
        <f>500*0.27</f>
        <v>135</v>
      </c>
      <c r="E33" s="10" t="s">
        <v>1121</v>
      </c>
    </row>
    <row r="34" spans="1:5" x14ac:dyDescent="0.25">
      <c r="A34" s="23"/>
      <c r="B34" s="24" t="s">
        <v>40</v>
      </c>
      <c r="C34" s="24"/>
      <c r="D34" s="24"/>
      <c r="E34" s="25"/>
    </row>
    <row r="35" spans="1:5" x14ac:dyDescent="0.25">
      <c r="A35" s="23"/>
      <c r="B35" s="24" t="s">
        <v>41</v>
      </c>
      <c r="C35" s="24"/>
      <c r="D35" s="24"/>
      <c r="E35" s="25"/>
    </row>
    <row r="36" spans="1:5" x14ac:dyDescent="0.25">
      <c r="A36" s="26"/>
      <c r="B36" s="26" t="s">
        <v>42</v>
      </c>
      <c r="C36" s="26"/>
      <c r="D36" s="26"/>
      <c r="E36" s="27"/>
    </row>
    <row r="37" spans="1:5" ht="40.9" customHeight="1" x14ac:dyDescent="0.25">
      <c r="A37" s="9" t="s">
        <v>1111</v>
      </c>
      <c r="B37" s="6" t="s">
        <v>1112</v>
      </c>
      <c r="C37" s="7" t="s">
        <v>634</v>
      </c>
      <c r="D37" s="8">
        <f>20*0.27</f>
        <v>5.4</v>
      </c>
      <c r="E37" s="10" t="s">
        <v>1113</v>
      </c>
    </row>
    <row r="38" spans="1:5" ht="39" x14ac:dyDescent="0.25">
      <c r="A38" s="9" t="s">
        <v>45</v>
      </c>
      <c r="B38" s="6" t="s">
        <v>240</v>
      </c>
      <c r="C38" s="7" t="s">
        <v>85</v>
      </c>
      <c r="D38" s="8">
        <f>300*0.27</f>
        <v>81</v>
      </c>
      <c r="E38" s="10" t="s">
        <v>84</v>
      </c>
    </row>
    <row r="39" spans="1:5" x14ac:dyDescent="0.25">
      <c r="A39" s="9" t="s">
        <v>50</v>
      </c>
      <c r="B39" s="6" t="s">
        <v>51</v>
      </c>
      <c r="C39" s="7" t="s">
        <v>82</v>
      </c>
      <c r="D39" s="8">
        <f>40*0.27</f>
        <v>10.8</v>
      </c>
      <c r="E39" s="20" t="s">
        <v>86</v>
      </c>
    </row>
    <row r="40" spans="1:5" x14ac:dyDescent="0.25">
      <c r="A40" s="9" t="s">
        <v>52</v>
      </c>
      <c r="B40" s="6" t="s">
        <v>53</v>
      </c>
      <c r="C40" s="7" t="s">
        <v>92</v>
      </c>
      <c r="D40" s="8">
        <f>10*0.27</f>
        <v>2.7</v>
      </c>
      <c r="E40" s="20" t="s">
        <v>86</v>
      </c>
    </row>
    <row r="41" spans="1:5" ht="38.25" x14ac:dyDescent="0.25">
      <c r="A41" s="9" t="s">
        <v>58</v>
      </c>
      <c r="B41" s="6" t="s">
        <v>97</v>
      </c>
      <c r="C41" s="7" t="s">
        <v>96</v>
      </c>
      <c r="D41" s="8">
        <f>200*0.27</f>
        <v>54</v>
      </c>
      <c r="E41" s="10" t="s">
        <v>98</v>
      </c>
    </row>
    <row r="42" spans="1:5" ht="29.45" customHeight="1" x14ac:dyDescent="0.25">
      <c r="A42" s="9" t="s">
        <v>1108</v>
      </c>
      <c r="B42" s="6" t="s">
        <v>1109</v>
      </c>
      <c r="C42" s="7" t="s">
        <v>87</v>
      </c>
      <c r="D42" s="8">
        <f>60*0.27</f>
        <v>16.200000000000003</v>
      </c>
      <c r="E42" s="10" t="s">
        <v>1110</v>
      </c>
    </row>
    <row r="43" spans="1:5" ht="25.5" x14ac:dyDescent="0.25">
      <c r="A43" s="9" t="s">
        <v>46</v>
      </c>
      <c r="B43" s="6" t="s">
        <v>47</v>
      </c>
      <c r="C43" s="7" t="s">
        <v>82</v>
      </c>
      <c r="D43" s="8">
        <f>40*0.27</f>
        <v>10.8</v>
      </c>
      <c r="E43" s="20" t="s">
        <v>86</v>
      </c>
    </row>
    <row r="44" spans="1:5" ht="89.25" x14ac:dyDescent="0.25">
      <c r="A44" s="9" t="s">
        <v>54</v>
      </c>
      <c r="B44" s="6" t="s">
        <v>55</v>
      </c>
      <c r="C44" s="7" t="s">
        <v>93</v>
      </c>
      <c r="D44" s="8">
        <f>360*0.27</f>
        <v>97.2</v>
      </c>
      <c r="E44" s="10" t="s">
        <v>94</v>
      </c>
    </row>
    <row r="45" spans="1:5" ht="63.75" x14ac:dyDescent="0.25">
      <c r="A45" s="9" t="s">
        <v>56</v>
      </c>
      <c r="B45" s="6" t="s">
        <v>57</v>
      </c>
      <c r="C45" s="7" t="s">
        <v>96</v>
      </c>
      <c r="D45" s="8">
        <f>200*0.27</f>
        <v>54</v>
      </c>
      <c r="E45" s="10" t="s">
        <v>95</v>
      </c>
    </row>
    <row r="46" spans="1:5" ht="63.75" x14ac:dyDescent="0.25">
      <c r="A46" s="9" t="s">
        <v>43</v>
      </c>
      <c r="B46" s="6" t="s">
        <v>44</v>
      </c>
      <c r="C46" s="7" t="s">
        <v>80</v>
      </c>
      <c r="D46" s="8">
        <f>150*0.27</f>
        <v>40.5</v>
      </c>
      <c r="E46" s="10" t="s">
        <v>88</v>
      </c>
    </row>
    <row r="47" spans="1:5" x14ac:dyDescent="0.25">
      <c r="A47" s="9" t="s">
        <v>48</v>
      </c>
      <c r="B47" s="6" t="s">
        <v>49</v>
      </c>
      <c r="C47" s="7" t="s">
        <v>87</v>
      </c>
      <c r="D47" s="8">
        <f>60*0.27</f>
        <v>16.200000000000003</v>
      </c>
      <c r="E47" s="20" t="s">
        <v>86</v>
      </c>
    </row>
    <row r="48" spans="1:5" ht="178.5" x14ac:dyDescent="0.25">
      <c r="A48" s="55" t="s">
        <v>91</v>
      </c>
      <c r="B48" s="17" t="s">
        <v>89</v>
      </c>
      <c r="C48" s="18" t="s">
        <v>83</v>
      </c>
      <c r="D48" s="19">
        <f>100*0.27</f>
        <v>27</v>
      </c>
      <c r="E48" s="22" t="s">
        <v>90</v>
      </c>
    </row>
    <row r="49" spans="1:5" x14ac:dyDescent="0.25">
      <c r="A49" s="26"/>
      <c r="B49" s="26" t="s">
        <v>99</v>
      </c>
      <c r="C49" s="26"/>
      <c r="D49" s="26"/>
      <c r="E49" s="27"/>
    </row>
    <row r="50" spans="1:5" ht="25.5" x14ac:dyDescent="0.25">
      <c r="A50" s="9" t="s">
        <v>100</v>
      </c>
      <c r="B50" s="6" t="s">
        <v>101</v>
      </c>
      <c r="C50" s="7" t="s">
        <v>85</v>
      </c>
      <c r="D50" s="8">
        <f>300*0.27</f>
        <v>81</v>
      </c>
      <c r="E50" s="10" t="s">
        <v>108</v>
      </c>
    </row>
    <row r="51" spans="1:5" ht="38.25" x14ac:dyDescent="0.25">
      <c r="A51" s="9" t="s">
        <v>102</v>
      </c>
      <c r="B51" s="6" t="s">
        <v>103</v>
      </c>
      <c r="C51" s="7" t="s">
        <v>79</v>
      </c>
      <c r="D51" s="8">
        <f>250*0.27</f>
        <v>67.5</v>
      </c>
      <c r="E51" s="10" t="s">
        <v>109</v>
      </c>
    </row>
    <row r="52" spans="1:5" ht="38.25" x14ac:dyDescent="0.25">
      <c r="A52" s="9" t="s">
        <v>104</v>
      </c>
      <c r="B52" s="6" t="s">
        <v>105</v>
      </c>
      <c r="C52" s="7" t="s">
        <v>79</v>
      </c>
      <c r="D52" s="8">
        <f>250*0.27</f>
        <v>67.5</v>
      </c>
      <c r="E52" s="10" t="s">
        <v>109</v>
      </c>
    </row>
    <row r="53" spans="1:5" ht="25.5" x14ac:dyDescent="0.25">
      <c r="A53" s="9" t="s">
        <v>1105</v>
      </c>
      <c r="B53" s="6" t="s">
        <v>1106</v>
      </c>
      <c r="C53" s="7" t="s">
        <v>87</v>
      </c>
      <c r="D53" s="8">
        <f>60*0.27</f>
        <v>16.200000000000003</v>
      </c>
      <c r="E53" s="10" t="s">
        <v>1107</v>
      </c>
    </row>
    <row r="54" spans="1:5" ht="25.5" x14ac:dyDescent="0.25">
      <c r="A54" s="5" t="s">
        <v>106</v>
      </c>
      <c r="B54" s="17" t="s">
        <v>107</v>
      </c>
      <c r="C54" s="18" t="s">
        <v>110</v>
      </c>
      <c r="D54" s="19">
        <f>30*0.27</f>
        <v>8.1000000000000014</v>
      </c>
      <c r="E54" s="22" t="s">
        <v>111</v>
      </c>
    </row>
    <row r="55" spans="1:5" x14ac:dyDescent="0.25">
      <c r="A55" s="26"/>
      <c r="B55" s="26" t="s">
        <v>112</v>
      </c>
      <c r="C55" s="26"/>
      <c r="D55" s="26"/>
      <c r="E55" s="27"/>
    </row>
    <row r="56" spans="1:5" ht="46.15" customHeight="1" x14ac:dyDescent="0.25">
      <c r="A56" s="9" t="s">
        <v>1102</v>
      </c>
      <c r="B56" s="6" t="s">
        <v>1103</v>
      </c>
      <c r="C56" s="7" t="s">
        <v>634</v>
      </c>
      <c r="D56" s="8">
        <f>20*0.27</f>
        <v>5.4</v>
      </c>
      <c r="E56" s="10" t="s">
        <v>1104</v>
      </c>
    </row>
    <row r="57" spans="1:5" x14ac:dyDescent="0.25">
      <c r="A57" s="23"/>
      <c r="B57" s="24" t="s">
        <v>113</v>
      </c>
      <c r="C57" s="24"/>
      <c r="D57" s="24"/>
      <c r="E57" s="25"/>
    </row>
    <row r="58" spans="1:5" ht="30" x14ac:dyDescent="0.25">
      <c r="A58" s="26"/>
      <c r="B58" s="26" t="s">
        <v>114</v>
      </c>
      <c r="C58" s="26"/>
      <c r="D58" s="26"/>
      <c r="E58" s="27"/>
    </row>
    <row r="59" spans="1:5" x14ac:dyDescent="0.25">
      <c r="A59" s="29"/>
      <c r="B59" s="21" t="s">
        <v>115</v>
      </c>
      <c r="C59" s="30"/>
      <c r="D59" s="30"/>
      <c r="E59" s="31"/>
    </row>
    <row r="60" spans="1:5" ht="25.5" x14ac:dyDescent="0.25">
      <c r="A60" s="5" t="s">
        <v>116</v>
      </c>
      <c r="B60" s="17" t="s">
        <v>117</v>
      </c>
      <c r="C60" s="18" t="s">
        <v>110</v>
      </c>
      <c r="D60" s="19">
        <f>30*0.27</f>
        <v>8.1000000000000014</v>
      </c>
      <c r="E60" s="22" t="s">
        <v>119</v>
      </c>
    </row>
    <row r="61" spans="1:5" ht="21" customHeight="1" x14ac:dyDescent="0.25">
      <c r="A61" s="32"/>
      <c r="B61" s="21" t="s">
        <v>118</v>
      </c>
      <c r="C61" s="30"/>
      <c r="D61" s="30"/>
      <c r="E61" s="31"/>
    </row>
    <row r="62" spans="1:5" ht="30" x14ac:dyDescent="0.25">
      <c r="A62" s="26"/>
      <c r="B62" s="26" t="s">
        <v>120</v>
      </c>
      <c r="C62" s="26"/>
      <c r="D62" s="26"/>
      <c r="E62" s="27"/>
    </row>
    <row r="63" spans="1:5" ht="40.9" customHeight="1" x14ac:dyDescent="0.25">
      <c r="A63" s="9" t="s">
        <v>1099</v>
      </c>
      <c r="B63" s="6" t="s">
        <v>1100</v>
      </c>
      <c r="C63" s="7" t="s">
        <v>87</v>
      </c>
      <c r="D63" s="33">
        <f>60*0.27</f>
        <v>16.200000000000003</v>
      </c>
      <c r="E63" s="10" t="s">
        <v>1101</v>
      </c>
    </row>
    <row r="64" spans="1:5" x14ac:dyDescent="0.25">
      <c r="A64" s="26"/>
      <c r="B64" s="26" t="s">
        <v>121</v>
      </c>
      <c r="C64" s="26"/>
      <c r="D64" s="26"/>
      <c r="E64" s="27"/>
    </row>
    <row r="65" spans="1:5" x14ac:dyDescent="0.25">
      <c r="A65" s="9" t="s">
        <v>122</v>
      </c>
      <c r="B65" s="6" t="s">
        <v>1281</v>
      </c>
      <c r="C65" s="7" t="s">
        <v>83</v>
      </c>
      <c r="D65" s="8">
        <f>100*0.27</f>
        <v>27</v>
      </c>
      <c r="E65" s="10" t="s">
        <v>125</v>
      </c>
    </row>
    <row r="66" spans="1:5" x14ac:dyDescent="0.25">
      <c r="A66" s="9" t="s">
        <v>123</v>
      </c>
      <c r="B66" s="6" t="s">
        <v>124</v>
      </c>
      <c r="C66" s="7" t="s">
        <v>83</v>
      </c>
      <c r="D66" s="8">
        <f>100*0.27</f>
        <v>27</v>
      </c>
      <c r="E66" s="10" t="s">
        <v>125</v>
      </c>
    </row>
    <row r="67" spans="1:5" x14ac:dyDescent="0.25">
      <c r="A67" s="26"/>
      <c r="B67" s="26" t="s">
        <v>127</v>
      </c>
      <c r="C67" s="26"/>
      <c r="D67" s="26"/>
      <c r="E67" s="27"/>
    </row>
    <row r="68" spans="1:5" ht="102" x14ac:dyDescent="0.25">
      <c r="A68" s="9" t="s">
        <v>128</v>
      </c>
      <c r="B68" s="6" t="s">
        <v>132</v>
      </c>
      <c r="C68" s="7" t="s">
        <v>133</v>
      </c>
      <c r="D68" s="33">
        <f>50*0.27</f>
        <v>13.5</v>
      </c>
      <c r="E68" s="10" t="s">
        <v>134</v>
      </c>
    </row>
    <row r="69" spans="1:5" ht="76.5" x14ac:dyDescent="0.25">
      <c r="A69" s="9" t="s">
        <v>129</v>
      </c>
      <c r="B69" s="6" t="s">
        <v>130</v>
      </c>
      <c r="C69" s="7" t="s">
        <v>110</v>
      </c>
      <c r="D69" s="33">
        <f>30*0.27</f>
        <v>8.1000000000000014</v>
      </c>
      <c r="E69" s="10" t="s">
        <v>131</v>
      </c>
    </row>
    <row r="70" spans="1:5" x14ac:dyDescent="0.25">
      <c r="A70" s="26"/>
      <c r="B70" s="26" t="s">
        <v>135</v>
      </c>
      <c r="C70" s="26"/>
      <c r="D70" s="26"/>
      <c r="E70" s="27"/>
    </row>
    <row r="71" spans="1:5" ht="25.5" x14ac:dyDescent="0.25">
      <c r="A71" s="9" t="s">
        <v>136</v>
      </c>
      <c r="B71" s="6" t="s">
        <v>137</v>
      </c>
      <c r="C71" s="7" t="s">
        <v>87</v>
      </c>
      <c r="D71" s="33">
        <f>60*0.27</f>
        <v>16.200000000000003</v>
      </c>
      <c r="E71" s="10" t="s">
        <v>145</v>
      </c>
    </row>
    <row r="72" spans="1:5" ht="51" x14ac:dyDescent="0.25">
      <c r="A72" s="9" t="s">
        <v>138</v>
      </c>
      <c r="B72" s="6" t="s">
        <v>139</v>
      </c>
      <c r="C72" s="7" t="s">
        <v>87</v>
      </c>
      <c r="D72" s="33">
        <f>60*0.27</f>
        <v>16.200000000000003</v>
      </c>
      <c r="E72" s="10" t="s">
        <v>146</v>
      </c>
    </row>
    <row r="73" spans="1:5" ht="38.25" x14ac:dyDescent="0.25">
      <c r="A73" s="9" t="s">
        <v>140</v>
      </c>
      <c r="B73" s="6" t="s">
        <v>141</v>
      </c>
      <c r="C73" s="7" t="s">
        <v>80</v>
      </c>
      <c r="D73" s="33">
        <f>150*0.27</f>
        <v>40.5</v>
      </c>
      <c r="E73" s="10" t="s">
        <v>147</v>
      </c>
    </row>
    <row r="74" spans="1:5" x14ac:dyDescent="0.25">
      <c r="A74" s="9" t="s">
        <v>142</v>
      </c>
      <c r="B74" s="6" t="s">
        <v>237</v>
      </c>
      <c r="C74" s="7" t="s">
        <v>83</v>
      </c>
      <c r="D74" s="8">
        <f>100*0.27</f>
        <v>27</v>
      </c>
      <c r="E74" s="10"/>
    </row>
    <row r="75" spans="1:5" ht="25.5" x14ac:dyDescent="0.25">
      <c r="A75" s="5" t="s">
        <v>143</v>
      </c>
      <c r="B75" s="17" t="s">
        <v>144</v>
      </c>
      <c r="C75" s="18" t="s">
        <v>80</v>
      </c>
      <c r="D75" s="34">
        <f>150*0.27</f>
        <v>40.5</v>
      </c>
      <c r="E75" s="22" t="s">
        <v>148</v>
      </c>
    </row>
    <row r="76" spans="1:5" ht="30" x14ac:dyDescent="0.25">
      <c r="A76" s="35"/>
      <c r="B76" s="26" t="s">
        <v>149</v>
      </c>
      <c r="C76" s="26"/>
      <c r="D76" s="26"/>
      <c r="E76" s="27"/>
    </row>
    <row r="77" spans="1:5" ht="25.5" x14ac:dyDescent="0.25">
      <c r="A77" s="9" t="s">
        <v>150</v>
      </c>
      <c r="B77" s="6" t="s">
        <v>151</v>
      </c>
      <c r="C77" s="7" t="s">
        <v>83</v>
      </c>
      <c r="D77" s="8">
        <f>100*0.27</f>
        <v>27</v>
      </c>
      <c r="E77" s="10"/>
    </row>
    <row r="78" spans="1:5" x14ac:dyDescent="0.25">
      <c r="A78" s="24"/>
      <c r="B78" s="24" t="s">
        <v>152</v>
      </c>
      <c r="C78" s="24"/>
      <c r="D78" s="24"/>
      <c r="E78" s="25"/>
    </row>
    <row r="79" spans="1:5" x14ac:dyDescent="0.25">
      <c r="A79" s="26"/>
      <c r="B79" s="26" t="s">
        <v>153</v>
      </c>
      <c r="C79" s="26"/>
      <c r="D79" s="26"/>
      <c r="E79" s="27"/>
    </row>
    <row r="80" spans="1:5" ht="204" x14ac:dyDescent="0.25">
      <c r="A80" s="9" t="s">
        <v>154</v>
      </c>
      <c r="B80" s="6" t="s">
        <v>155</v>
      </c>
      <c r="C80" s="7" t="s">
        <v>133</v>
      </c>
      <c r="D80" s="33">
        <f>50*0.27</f>
        <v>13.5</v>
      </c>
      <c r="E80" s="10" t="s">
        <v>159</v>
      </c>
    </row>
    <row r="81" spans="1:5" ht="63.75" x14ac:dyDescent="0.25">
      <c r="A81" s="5" t="s">
        <v>156</v>
      </c>
      <c r="B81" s="17" t="s">
        <v>157</v>
      </c>
      <c r="C81" s="18" t="s">
        <v>24</v>
      </c>
      <c r="D81" s="34">
        <f>800*0.27</f>
        <v>216</v>
      </c>
      <c r="E81" s="22" t="s">
        <v>160</v>
      </c>
    </row>
    <row r="82" spans="1:5" x14ac:dyDescent="0.25">
      <c r="A82" s="26"/>
      <c r="B82" s="26" t="s">
        <v>161</v>
      </c>
      <c r="C82" s="26"/>
      <c r="D82" s="26"/>
      <c r="E82" s="27"/>
    </row>
    <row r="83" spans="1:5" ht="25.5" x14ac:dyDescent="0.25">
      <c r="A83" s="9" t="s">
        <v>162</v>
      </c>
      <c r="B83" s="6" t="s">
        <v>163</v>
      </c>
      <c r="C83" s="7" t="s">
        <v>232</v>
      </c>
      <c r="D83" s="33">
        <f>70*0.27</f>
        <v>18.900000000000002</v>
      </c>
      <c r="E83" s="10" t="s">
        <v>233</v>
      </c>
    </row>
    <row r="84" spans="1:5" ht="25.5" x14ac:dyDescent="0.25">
      <c r="A84" s="9" t="s">
        <v>164</v>
      </c>
      <c r="B84" s="6" t="s">
        <v>234</v>
      </c>
      <c r="C84" s="7" t="s">
        <v>232</v>
      </c>
      <c r="D84" s="33">
        <f>70*0.27</f>
        <v>18.900000000000002</v>
      </c>
      <c r="E84" s="10" t="s">
        <v>235</v>
      </c>
    </row>
    <row r="85" spans="1:5" ht="25.5" x14ac:dyDescent="0.25">
      <c r="A85" s="9" t="s">
        <v>165</v>
      </c>
      <c r="B85" s="6" t="s">
        <v>166</v>
      </c>
      <c r="C85" s="7" t="s">
        <v>232</v>
      </c>
      <c r="D85" s="33">
        <f>70*0.27</f>
        <v>18.900000000000002</v>
      </c>
      <c r="E85" s="10"/>
    </row>
    <row r="86" spans="1:5" ht="25.5" x14ac:dyDescent="0.25">
      <c r="A86" s="9" t="s">
        <v>172</v>
      </c>
      <c r="B86" s="6" t="s">
        <v>173</v>
      </c>
      <c r="C86" s="7" t="s">
        <v>232</v>
      </c>
      <c r="D86" s="33">
        <f>70*0.27</f>
        <v>18.900000000000002</v>
      </c>
      <c r="E86" s="11"/>
    </row>
    <row r="87" spans="1:5" ht="25.5" x14ac:dyDescent="0.25">
      <c r="A87" s="9" t="s">
        <v>174</v>
      </c>
      <c r="B87" s="6" t="s">
        <v>175</v>
      </c>
      <c r="C87" s="7" t="s">
        <v>232</v>
      </c>
      <c r="D87" s="33">
        <f>70*0.27</f>
        <v>18.900000000000002</v>
      </c>
      <c r="E87" s="11"/>
    </row>
    <row r="88" spans="1:5" x14ac:dyDescent="0.25">
      <c r="A88" s="9" t="s">
        <v>176</v>
      </c>
      <c r="B88" s="6" t="s">
        <v>177</v>
      </c>
      <c r="C88" s="7" t="s">
        <v>85</v>
      </c>
      <c r="D88" s="8">
        <f>300*0.27</f>
        <v>81</v>
      </c>
      <c r="E88" s="11"/>
    </row>
    <row r="89" spans="1:5" x14ac:dyDescent="0.25">
      <c r="A89" s="9" t="s">
        <v>224</v>
      </c>
      <c r="B89" s="6" t="s">
        <v>225</v>
      </c>
      <c r="C89" s="7" t="s">
        <v>232</v>
      </c>
      <c r="D89" s="33">
        <f>70*0.27</f>
        <v>18.900000000000002</v>
      </c>
      <c r="E89" s="11"/>
    </row>
    <row r="90" spans="1:5" x14ac:dyDescent="0.25">
      <c r="A90" s="9" t="s">
        <v>190</v>
      </c>
      <c r="B90" s="6" t="s">
        <v>191</v>
      </c>
      <c r="C90" s="7" t="s">
        <v>85</v>
      </c>
      <c r="D90" s="8">
        <f>300*0.27</f>
        <v>81</v>
      </c>
      <c r="E90" s="11"/>
    </row>
    <row r="91" spans="1:5" x14ac:dyDescent="0.25">
      <c r="A91" s="9" t="s">
        <v>178</v>
      </c>
      <c r="B91" s="6" t="s">
        <v>179</v>
      </c>
      <c r="C91" s="7" t="s">
        <v>232</v>
      </c>
      <c r="D91" s="33">
        <f>70*0.27</f>
        <v>18.900000000000002</v>
      </c>
      <c r="E91" s="11"/>
    </row>
    <row r="92" spans="1:5" ht="25.5" x14ac:dyDescent="0.25">
      <c r="A92" s="9" t="s">
        <v>180</v>
      </c>
      <c r="B92" s="6" t="s">
        <v>181</v>
      </c>
      <c r="C92" s="7" t="s">
        <v>232</v>
      </c>
      <c r="D92" s="33">
        <f>70*0.27</f>
        <v>18.900000000000002</v>
      </c>
      <c r="E92" s="11"/>
    </row>
    <row r="93" spans="1:5" ht="25.5" x14ac:dyDescent="0.25">
      <c r="A93" s="9" t="s">
        <v>182</v>
      </c>
      <c r="B93" s="6" t="s">
        <v>183</v>
      </c>
      <c r="C93" s="7" t="s">
        <v>232</v>
      </c>
      <c r="D93" s="33">
        <f>70*0.27</f>
        <v>18.900000000000002</v>
      </c>
      <c r="E93" s="11"/>
    </row>
    <row r="94" spans="1:5" x14ac:dyDescent="0.25">
      <c r="A94" s="9" t="s">
        <v>192</v>
      </c>
      <c r="B94" s="6" t="s">
        <v>193</v>
      </c>
      <c r="C94" s="7" t="s">
        <v>85</v>
      </c>
      <c r="D94" s="8">
        <f>300*0.27</f>
        <v>81</v>
      </c>
      <c r="E94" s="11"/>
    </row>
    <row r="95" spans="1:5" x14ac:dyDescent="0.25">
      <c r="A95" s="9" t="s">
        <v>194</v>
      </c>
      <c r="B95" s="6" t="s">
        <v>195</v>
      </c>
      <c r="C95" s="7" t="s">
        <v>232</v>
      </c>
      <c r="D95" s="33">
        <f>70*0.27</f>
        <v>18.900000000000002</v>
      </c>
      <c r="E95" s="11"/>
    </row>
    <row r="96" spans="1:5" ht="25.5" x14ac:dyDescent="0.25">
      <c r="A96" s="9" t="s">
        <v>196</v>
      </c>
      <c r="B96" s="6" t="s">
        <v>197</v>
      </c>
      <c r="C96" s="7" t="s">
        <v>80</v>
      </c>
      <c r="D96" s="8">
        <f>150*0.27</f>
        <v>40.5</v>
      </c>
      <c r="E96" s="11"/>
    </row>
    <row r="97" spans="1:5" ht="38.25" x14ac:dyDescent="0.25">
      <c r="A97" s="9" t="s">
        <v>198</v>
      </c>
      <c r="B97" s="6" t="s">
        <v>199</v>
      </c>
      <c r="C97" s="7" t="s">
        <v>80</v>
      </c>
      <c r="D97" s="8">
        <f>150*0.27</f>
        <v>40.5</v>
      </c>
      <c r="E97" s="11"/>
    </row>
    <row r="98" spans="1:5" ht="25.5" x14ac:dyDescent="0.25">
      <c r="A98" s="9" t="s">
        <v>202</v>
      </c>
      <c r="B98" s="6" t="s">
        <v>203</v>
      </c>
      <c r="C98" s="7" t="s">
        <v>232</v>
      </c>
      <c r="D98" s="33">
        <f>70*0.27</f>
        <v>18.900000000000002</v>
      </c>
      <c r="E98" s="11"/>
    </row>
    <row r="99" spans="1:5" ht="25.5" x14ac:dyDescent="0.25">
      <c r="A99" s="9" t="s">
        <v>204</v>
      </c>
      <c r="B99" s="6" t="s">
        <v>205</v>
      </c>
      <c r="C99" s="7" t="s">
        <v>232</v>
      </c>
      <c r="D99" s="33">
        <f>70*0.27</f>
        <v>18.900000000000002</v>
      </c>
      <c r="E99" s="11"/>
    </row>
    <row r="100" spans="1:5" ht="25.5" x14ac:dyDescent="0.25">
      <c r="A100" s="9" t="s">
        <v>206</v>
      </c>
      <c r="B100" s="6" t="s">
        <v>207</v>
      </c>
      <c r="C100" s="7" t="s">
        <v>232</v>
      </c>
      <c r="D100" s="33">
        <f>70*0.27</f>
        <v>18.900000000000002</v>
      </c>
      <c r="E100" s="11"/>
    </row>
    <row r="101" spans="1:5" ht="25.5" x14ac:dyDescent="0.25">
      <c r="A101" s="9" t="s">
        <v>214</v>
      </c>
      <c r="B101" s="6" t="s">
        <v>215</v>
      </c>
      <c r="C101" s="7" t="s">
        <v>238</v>
      </c>
      <c r="D101" s="8">
        <f>180*0.27</f>
        <v>48.6</v>
      </c>
      <c r="E101" s="11"/>
    </row>
    <row r="102" spans="1:5" x14ac:dyDescent="0.25">
      <c r="A102" s="9" t="s">
        <v>216</v>
      </c>
      <c r="B102" s="6" t="s">
        <v>217</v>
      </c>
      <c r="C102" s="7" t="s">
        <v>232</v>
      </c>
      <c r="D102" s="33">
        <f>70*0.27</f>
        <v>18.900000000000002</v>
      </c>
      <c r="E102" s="11"/>
    </row>
    <row r="103" spans="1:5" x14ac:dyDescent="0.25">
      <c r="A103" s="9" t="s">
        <v>218</v>
      </c>
      <c r="B103" s="6" t="s">
        <v>219</v>
      </c>
      <c r="C103" s="7" t="s">
        <v>232</v>
      </c>
      <c r="D103" s="33">
        <f>70*0.27</f>
        <v>18.900000000000002</v>
      </c>
      <c r="E103" s="11"/>
    </row>
    <row r="104" spans="1:5" ht="25.5" x14ac:dyDescent="0.25">
      <c r="A104" s="9" t="s">
        <v>220</v>
      </c>
      <c r="B104" s="6" t="s">
        <v>221</v>
      </c>
      <c r="C104" s="7" t="s">
        <v>232</v>
      </c>
      <c r="D104" s="33">
        <f>70*0.27</f>
        <v>18.900000000000002</v>
      </c>
      <c r="E104" s="11"/>
    </row>
    <row r="105" spans="1:5" ht="25.5" x14ac:dyDescent="0.25">
      <c r="A105" s="9" t="s">
        <v>186</v>
      </c>
      <c r="B105" s="6" t="s">
        <v>187</v>
      </c>
      <c r="C105" s="7" t="s">
        <v>96</v>
      </c>
      <c r="D105" s="8">
        <f>200*0.27</f>
        <v>54</v>
      </c>
      <c r="E105" s="11"/>
    </row>
    <row r="106" spans="1:5" x14ac:dyDescent="0.25">
      <c r="A106" s="9" t="s">
        <v>188</v>
      </c>
      <c r="B106" s="6" t="s">
        <v>189</v>
      </c>
      <c r="C106" s="7" t="s">
        <v>96</v>
      </c>
      <c r="D106" s="8">
        <f>200*0.27</f>
        <v>54</v>
      </c>
      <c r="E106" s="11"/>
    </row>
    <row r="107" spans="1:5" x14ac:dyDescent="0.25">
      <c r="A107" s="9" t="s">
        <v>208</v>
      </c>
      <c r="B107" s="6" t="s">
        <v>209</v>
      </c>
      <c r="C107" s="7" t="s">
        <v>96</v>
      </c>
      <c r="D107" s="8">
        <f>200*0.27</f>
        <v>54</v>
      </c>
      <c r="E107" s="11"/>
    </row>
    <row r="108" spans="1:5" x14ac:dyDescent="0.25">
      <c r="A108" s="9" t="s">
        <v>210</v>
      </c>
      <c r="B108" s="6" t="s">
        <v>211</v>
      </c>
      <c r="C108" s="7" t="s">
        <v>85</v>
      </c>
      <c r="D108" s="8">
        <f>300*0.27</f>
        <v>81</v>
      </c>
      <c r="E108" s="11"/>
    </row>
    <row r="109" spans="1:5" x14ac:dyDescent="0.25">
      <c r="A109" s="9" t="s">
        <v>212</v>
      </c>
      <c r="B109" s="6" t="s">
        <v>213</v>
      </c>
      <c r="C109" s="7" t="s">
        <v>85</v>
      </c>
      <c r="D109" s="8">
        <f>300*0.27</f>
        <v>81</v>
      </c>
      <c r="E109" s="11"/>
    </row>
    <row r="110" spans="1:5" x14ac:dyDescent="0.25">
      <c r="A110" s="9" t="s">
        <v>167</v>
      </c>
      <c r="B110" s="6" t="s">
        <v>236</v>
      </c>
      <c r="C110" s="7" t="s">
        <v>232</v>
      </c>
      <c r="D110" s="33">
        <f>70*0.27</f>
        <v>18.900000000000002</v>
      </c>
      <c r="E110" s="10" t="s">
        <v>253</v>
      </c>
    </row>
    <row r="111" spans="1:5" x14ac:dyDescent="0.25">
      <c r="A111" s="9" t="s">
        <v>184</v>
      </c>
      <c r="B111" s="6" t="s">
        <v>185</v>
      </c>
      <c r="C111" s="7" t="s">
        <v>232</v>
      </c>
      <c r="D111" s="33">
        <f>70*0.27</f>
        <v>18.900000000000002</v>
      </c>
      <c r="E111" s="11"/>
    </row>
    <row r="112" spans="1:5" x14ac:dyDescent="0.25">
      <c r="A112" s="9" t="s">
        <v>168</v>
      </c>
      <c r="B112" s="6" t="s">
        <v>169</v>
      </c>
      <c r="C112" s="7" t="s">
        <v>83</v>
      </c>
      <c r="D112" s="8">
        <f>100*0.27</f>
        <v>27</v>
      </c>
      <c r="E112" s="11"/>
    </row>
    <row r="113" spans="1:5" x14ac:dyDescent="0.25">
      <c r="A113" s="9" t="s">
        <v>170</v>
      </c>
      <c r="B113" s="6" t="s">
        <v>171</v>
      </c>
      <c r="C113" s="7" t="s">
        <v>96</v>
      </c>
      <c r="D113" s="8">
        <f>200*0.27</f>
        <v>54</v>
      </c>
      <c r="E113" s="11"/>
    </row>
    <row r="114" spans="1:5" x14ac:dyDescent="0.25">
      <c r="A114" s="9" t="s">
        <v>222</v>
      </c>
      <c r="B114" s="6" t="s">
        <v>223</v>
      </c>
      <c r="C114" s="7" t="s">
        <v>232</v>
      </c>
      <c r="D114" s="33">
        <f>70*0.27</f>
        <v>18.900000000000002</v>
      </c>
      <c r="E114" s="11"/>
    </row>
    <row r="115" spans="1:5" ht="25.5" x14ac:dyDescent="0.25">
      <c r="A115" s="9" t="s">
        <v>200</v>
      </c>
      <c r="B115" s="6" t="s">
        <v>201</v>
      </c>
      <c r="C115" s="7" t="s">
        <v>82</v>
      </c>
      <c r="D115" s="33">
        <f>40*0.27</f>
        <v>10.8</v>
      </c>
      <c r="E115" s="11"/>
    </row>
    <row r="116" spans="1:5" x14ac:dyDescent="0.25">
      <c r="A116" s="9" t="s">
        <v>226</v>
      </c>
      <c r="B116" s="6" t="s">
        <v>227</v>
      </c>
      <c r="C116" s="7" t="s">
        <v>80</v>
      </c>
      <c r="D116" s="8">
        <f>150*0.27</f>
        <v>40.5</v>
      </c>
      <c r="E116" s="11"/>
    </row>
    <row r="117" spans="1:5" x14ac:dyDescent="0.25">
      <c r="A117" s="9" t="s">
        <v>228</v>
      </c>
      <c r="B117" s="6" t="s">
        <v>229</v>
      </c>
      <c r="C117" s="7" t="s">
        <v>80</v>
      </c>
      <c r="D117" s="8">
        <f>150*0.27</f>
        <v>40.5</v>
      </c>
      <c r="E117" s="11"/>
    </row>
    <row r="118" spans="1:5" x14ac:dyDescent="0.25">
      <c r="A118" s="9" t="s">
        <v>230</v>
      </c>
      <c r="B118" s="6" t="s">
        <v>231</v>
      </c>
      <c r="C118" s="7" t="s">
        <v>80</v>
      </c>
      <c r="D118" s="8">
        <f>150*0.27</f>
        <v>40.5</v>
      </c>
      <c r="E118" s="11"/>
    </row>
    <row r="119" spans="1:5" ht="38.25" x14ac:dyDescent="0.25">
      <c r="A119" s="5" t="s">
        <v>1096</v>
      </c>
      <c r="B119" s="17" t="s">
        <v>1097</v>
      </c>
      <c r="C119" s="7" t="s">
        <v>80</v>
      </c>
      <c r="D119" s="8">
        <f>150*0.27</f>
        <v>40.5</v>
      </c>
      <c r="E119" s="10" t="s">
        <v>1098</v>
      </c>
    </row>
    <row r="120" spans="1:5" x14ac:dyDescent="0.25">
      <c r="A120" s="26"/>
      <c r="B120" s="26" t="s">
        <v>239</v>
      </c>
      <c r="C120" s="26"/>
      <c r="D120" s="26"/>
      <c r="E120" s="27"/>
    </row>
    <row r="121" spans="1:5" x14ac:dyDescent="0.25">
      <c r="A121" s="29"/>
      <c r="B121" s="21" t="s">
        <v>250</v>
      </c>
      <c r="C121" s="32"/>
      <c r="D121" s="32"/>
      <c r="E121" s="37"/>
    </row>
    <row r="122" spans="1:5" ht="51" x14ac:dyDescent="0.25">
      <c r="A122" s="9" t="s">
        <v>257</v>
      </c>
      <c r="B122" s="6" t="s">
        <v>241</v>
      </c>
      <c r="C122" s="7" t="s">
        <v>247</v>
      </c>
      <c r="D122" s="8">
        <f>400*0.27</f>
        <v>108</v>
      </c>
      <c r="E122" s="10" t="s">
        <v>258</v>
      </c>
    </row>
    <row r="123" spans="1:5" ht="51" x14ac:dyDescent="0.25">
      <c r="A123" s="9" t="s">
        <v>259</v>
      </c>
      <c r="B123" s="6" t="s">
        <v>242</v>
      </c>
      <c r="C123" s="7" t="s">
        <v>96</v>
      </c>
      <c r="D123" s="8">
        <f>200*0.27</f>
        <v>54</v>
      </c>
      <c r="E123" s="10" t="s">
        <v>260</v>
      </c>
    </row>
    <row r="124" spans="1:5" ht="51" x14ac:dyDescent="0.25">
      <c r="A124" s="9" t="s">
        <v>261</v>
      </c>
      <c r="B124" s="6" t="s">
        <v>243</v>
      </c>
      <c r="C124" s="7" t="s">
        <v>248</v>
      </c>
      <c r="D124" s="8">
        <f>550*0.27</f>
        <v>148.5</v>
      </c>
      <c r="E124" s="10" t="s">
        <v>260</v>
      </c>
    </row>
    <row r="125" spans="1:5" ht="51" x14ac:dyDescent="0.25">
      <c r="A125" s="9" t="s">
        <v>262</v>
      </c>
      <c r="B125" s="6" t="s">
        <v>244</v>
      </c>
      <c r="C125" s="7" t="s">
        <v>248</v>
      </c>
      <c r="D125" s="8">
        <f>550*0.27</f>
        <v>148.5</v>
      </c>
      <c r="E125" s="10" t="s">
        <v>260</v>
      </c>
    </row>
    <row r="126" spans="1:5" ht="51" x14ac:dyDescent="0.25">
      <c r="A126" s="9" t="s">
        <v>263</v>
      </c>
      <c r="B126" s="6" t="s">
        <v>245</v>
      </c>
      <c r="C126" s="7" t="s">
        <v>249</v>
      </c>
      <c r="D126" s="8">
        <f>1200*0.27</f>
        <v>324</v>
      </c>
      <c r="E126" s="10" t="s">
        <v>260</v>
      </c>
    </row>
    <row r="127" spans="1:5" ht="51" x14ac:dyDescent="0.25">
      <c r="A127" s="9" t="s">
        <v>264</v>
      </c>
      <c r="B127" s="17" t="s">
        <v>246</v>
      </c>
      <c r="C127" s="7" t="s">
        <v>249</v>
      </c>
      <c r="D127" s="8">
        <f>1200*0.27</f>
        <v>324</v>
      </c>
      <c r="E127" s="10" t="s">
        <v>260</v>
      </c>
    </row>
    <row r="128" spans="1:5" ht="30" x14ac:dyDescent="0.25">
      <c r="A128" s="29"/>
      <c r="B128" s="38" t="s">
        <v>251</v>
      </c>
      <c r="C128" s="32"/>
      <c r="D128" s="32"/>
      <c r="E128" s="37"/>
    </row>
    <row r="129" spans="1:5" x14ac:dyDescent="0.25">
      <c r="A129" s="29"/>
      <c r="B129" s="38" t="s">
        <v>252</v>
      </c>
      <c r="C129" s="32"/>
      <c r="D129" s="32"/>
      <c r="E129" s="37"/>
    </row>
    <row r="130" spans="1:5" ht="25.5" x14ac:dyDescent="0.25">
      <c r="A130" s="53" t="s">
        <v>1117</v>
      </c>
      <c r="B130" s="6" t="s">
        <v>266</v>
      </c>
      <c r="C130" s="7" t="s">
        <v>79</v>
      </c>
      <c r="D130" s="8">
        <f>250*0.27</f>
        <v>67.5</v>
      </c>
      <c r="E130" s="10" t="s">
        <v>270</v>
      </c>
    </row>
    <row r="131" spans="1:5" ht="25.5" x14ac:dyDescent="0.25">
      <c r="A131" s="53" t="s">
        <v>1116</v>
      </c>
      <c r="B131" s="6" t="s">
        <v>268</v>
      </c>
      <c r="C131" s="7" t="s">
        <v>255</v>
      </c>
      <c r="D131" s="8">
        <f>700*0.27</f>
        <v>189</v>
      </c>
      <c r="E131" s="10" t="s">
        <v>271</v>
      </c>
    </row>
    <row r="132" spans="1:5" ht="25.5" x14ac:dyDescent="0.25">
      <c r="A132" s="9" t="s">
        <v>272</v>
      </c>
      <c r="B132" s="6" t="s">
        <v>269</v>
      </c>
      <c r="C132" s="7" t="s">
        <v>256</v>
      </c>
      <c r="D132" s="8">
        <f>1400*0.27</f>
        <v>378</v>
      </c>
      <c r="E132" s="10" t="s">
        <v>265</v>
      </c>
    </row>
    <row r="133" spans="1:5" ht="25.5" x14ac:dyDescent="0.25">
      <c r="A133" s="56" t="s">
        <v>924</v>
      </c>
      <c r="B133" s="6" t="s">
        <v>267</v>
      </c>
      <c r="C133" s="7" t="s">
        <v>254</v>
      </c>
      <c r="D133" s="8">
        <f>1000*0.27</f>
        <v>270</v>
      </c>
      <c r="E133" s="10" t="s">
        <v>265</v>
      </c>
    </row>
    <row r="134" spans="1:5" ht="28.15" customHeight="1" x14ac:dyDescent="0.25">
      <c r="A134" s="56" t="s">
        <v>925</v>
      </c>
      <c r="B134" s="6" t="s">
        <v>1114</v>
      </c>
      <c r="C134" s="7" t="s">
        <v>1115</v>
      </c>
      <c r="D134" s="8">
        <f>175*0.27</f>
        <v>47.25</v>
      </c>
      <c r="E134" s="10" t="s">
        <v>1118</v>
      </c>
    </row>
    <row r="135" spans="1:5" x14ac:dyDescent="0.25">
      <c r="A135" s="26"/>
      <c r="B135" s="39" t="s">
        <v>273</v>
      </c>
      <c r="C135" s="26"/>
      <c r="D135" s="26"/>
      <c r="E135" s="27"/>
    </row>
    <row r="136" spans="1:5" ht="75.75" customHeight="1" x14ac:dyDescent="0.25">
      <c r="A136" s="9" t="s">
        <v>291</v>
      </c>
      <c r="B136" s="7" t="s">
        <v>1233</v>
      </c>
      <c r="C136" s="41" t="s">
        <v>83</v>
      </c>
      <c r="D136" s="40">
        <f>100*0.27</f>
        <v>27</v>
      </c>
      <c r="E136" s="7" t="s">
        <v>1234</v>
      </c>
    </row>
    <row r="137" spans="1:5" ht="25.5" x14ac:dyDescent="0.25">
      <c r="A137" s="9" t="s">
        <v>274</v>
      </c>
      <c r="B137" s="6" t="s">
        <v>275</v>
      </c>
      <c r="C137" s="7" t="s">
        <v>1137</v>
      </c>
      <c r="D137" s="8">
        <f>950*0.27</f>
        <v>256.5</v>
      </c>
      <c r="E137" s="10" t="s">
        <v>292</v>
      </c>
    </row>
    <row r="138" spans="1:5" ht="25.5" x14ac:dyDescent="0.25">
      <c r="A138" s="9" t="s">
        <v>276</v>
      </c>
      <c r="B138" s="6" t="s">
        <v>277</v>
      </c>
      <c r="C138" s="7" t="s">
        <v>24</v>
      </c>
      <c r="D138" s="8">
        <f>800*0.27</f>
        <v>216</v>
      </c>
      <c r="E138" s="10" t="s">
        <v>292</v>
      </c>
    </row>
    <row r="139" spans="1:5" ht="25.5" x14ac:dyDescent="0.25">
      <c r="A139" s="9" t="s">
        <v>278</v>
      </c>
      <c r="B139" s="6" t="s">
        <v>301</v>
      </c>
      <c r="C139" s="7" t="s">
        <v>247</v>
      </c>
      <c r="D139" s="8">
        <f>400*0.27</f>
        <v>108</v>
      </c>
      <c r="E139" s="10" t="s">
        <v>300</v>
      </c>
    </row>
    <row r="140" spans="1:5" ht="25.5" x14ac:dyDescent="0.25">
      <c r="A140" s="9" t="s">
        <v>279</v>
      </c>
      <c r="B140" s="6" t="s">
        <v>280</v>
      </c>
      <c r="C140" s="7" t="s">
        <v>293</v>
      </c>
      <c r="D140" s="8">
        <f>380*0.27</f>
        <v>102.60000000000001</v>
      </c>
      <c r="E140" s="10" t="s">
        <v>292</v>
      </c>
    </row>
    <row r="141" spans="1:5" ht="25.5" x14ac:dyDescent="0.25">
      <c r="A141" s="9" t="s">
        <v>281</v>
      </c>
      <c r="B141" s="6" t="s">
        <v>282</v>
      </c>
      <c r="C141" s="7" t="s">
        <v>85</v>
      </c>
      <c r="D141" s="8">
        <f>300*0.27</f>
        <v>81</v>
      </c>
      <c r="E141" s="10" t="s">
        <v>1138</v>
      </c>
    </row>
    <row r="142" spans="1:5" ht="25.5" x14ac:dyDescent="0.25">
      <c r="A142" s="9" t="s">
        <v>283</v>
      </c>
      <c r="B142" s="6" t="s">
        <v>302</v>
      </c>
      <c r="C142" s="7" t="s">
        <v>83</v>
      </c>
      <c r="D142" s="8">
        <f>100*0.27</f>
        <v>27</v>
      </c>
      <c r="E142" s="10" t="s">
        <v>299</v>
      </c>
    </row>
    <row r="143" spans="1:5" ht="25.5" x14ac:dyDescent="0.25">
      <c r="A143" s="9" t="s">
        <v>285</v>
      </c>
      <c r="B143" s="6" t="s">
        <v>303</v>
      </c>
      <c r="C143" s="7" t="s">
        <v>254</v>
      </c>
      <c r="D143" s="8">
        <f>1000*0.27</f>
        <v>270</v>
      </c>
      <c r="E143" s="10" t="s">
        <v>304</v>
      </c>
    </row>
    <row r="144" spans="1:5" ht="38.25" x14ac:dyDescent="0.25">
      <c r="A144" s="9" t="s">
        <v>286</v>
      </c>
      <c r="B144" s="6" t="s">
        <v>305</v>
      </c>
      <c r="C144" s="7" t="s">
        <v>506</v>
      </c>
      <c r="D144" s="8">
        <f>240*0.27</f>
        <v>64.800000000000011</v>
      </c>
      <c r="E144" s="10" t="s">
        <v>298</v>
      </c>
    </row>
    <row r="145" spans="1:5" ht="38.25" x14ac:dyDescent="0.25">
      <c r="A145" s="9" t="s">
        <v>288</v>
      </c>
      <c r="B145" s="6" t="s">
        <v>306</v>
      </c>
      <c r="C145" s="7" t="s">
        <v>1139</v>
      </c>
      <c r="D145" s="8">
        <f>260*0.27</f>
        <v>70.2</v>
      </c>
      <c r="E145" s="10" t="s">
        <v>298</v>
      </c>
    </row>
    <row r="146" spans="1:5" ht="76.5" x14ac:dyDescent="0.25">
      <c r="A146" s="9" t="s">
        <v>289</v>
      </c>
      <c r="B146" s="6" t="s">
        <v>307</v>
      </c>
      <c r="C146" s="7" t="s">
        <v>96</v>
      </c>
      <c r="D146" s="8">
        <f>200*0.27</f>
        <v>54</v>
      </c>
      <c r="E146" s="10" t="s">
        <v>308</v>
      </c>
    </row>
    <row r="147" spans="1:5" ht="76.5" x14ac:dyDescent="0.25">
      <c r="A147" s="9" t="s">
        <v>290</v>
      </c>
      <c r="B147" s="6" t="s">
        <v>295</v>
      </c>
      <c r="C147" s="7" t="s">
        <v>294</v>
      </c>
      <c r="D147" s="8">
        <f>600*0.27</f>
        <v>162</v>
      </c>
      <c r="E147" s="10" t="s">
        <v>296</v>
      </c>
    </row>
    <row r="148" spans="1:5" x14ac:dyDescent="0.25">
      <c r="A148" s="9" t="s">
        <v>1143</v>
      </c>
      <c r="B148" s="6" t="s">
        <v>1144</v>
      </c>
      <c r="C148" s="7" t="s">
        <v>232</v>
      </c>
      <c r="D148" s="8">
        <f>70*0.27</f>
        <v>18.900000000000002</v>
      </c>
      <c r="E148" s="10"/>
    </row>
    <row r="149" spans="1:5" ht="38.25" x14ac:dyDescent="0.25">
      <c r="A149" s="9" t="s">
        <v>287</v>
      </c>
      <c r="B149" s="6" t="s">
        <v>297</v>
      </c>
      <c r="C149" s="7" t="s">
        <v>96</v>
      </c>
      <c r="D149" s="8">
        <f>200*0.27</f>
        <v>54</v>
      </c>
      <c r="E149" s="10" t="s">
        <v>298</v>
      </c>
    </row>
    <row r="150" spans="1:5" ht="51" x14ac:dyDescent="0.25">
      <c r="A150" s="5" t="s">
        <v>284</v>
      </c>
      <c r="B150" s="18" t="s">
        <v>322</v>
      </c>
      <c r="C150" s="18" t="s">
        <v>309</v>
      </c>
      <c r="D150" s="19">
        <f>55*0.27</f>
        <v>14.850000000000001</v>
      </c>
      <c r="E150" s="22" t="s">
        <v>323</v>
      </c>
    </row>
    <row r="151" spans="1:5" x14ac:dyDescent="0.25">
      <c r="A151" s="35"/>
      <c r="B151" s="39" t="s">
        <v>310</v>
      </c>
      <c r="C151" s="26"/>
      <c r="D151" s="26"/>
      <c r="E151" s="27"/>
    </row>
    <row r="152" spans="1:5" x14ac:dyDescent="0.25">
      <c r="A152" s="9" t="s">
        <v>1140</v>
      </c>
      <c r="B152" s="6" t="s">
        <v>1141</v>
      </c>
      <c r="C152" s="7" t="s">
        <v>83</v>
      </c>
      <c r="D152" s="8">
        <f>100*0.27</f>
        <v>27</v>
      </c>
      <c r="E152" s="36"/>
    </row>
    <row r="153" spans="1:5" x14ac:dyDescent="0.25">
      <c r="A153" s="9" t="s">
        <v>311</v>
      </c>
      <c r="B153" s="6" t="s">
        <v>312</v>
      </c>
      <c r="C153" s="7" t="s">
        <v>83</v>
      </c>
      <c r="D153" s="8">
        <f>100*0.27</f>
        <v>27</v>
      </c>
      <c r="E153" s="36"/>
    </row>
    <row r="154" spans="1:5" ht="25.5" x14ac:dyDescent="0.25">
      <c r="A154" s="9" t="s">
        <v>313</v>
      </c>
      <c r="B154" s="6" t="s">
        <v>1142</v>
      </c>
      <c r="C154" s="7" t="s">
        <v>83</v>
      </c>
      <c r="D154" s="8">
        <f>100*0.27</f>
        <v>27</v>
      </c>
      <c r="E154" s="36"/>
    </row>
    <row r="155" spans="1:5" x14ac:dyDescent="0.25">
      <c r="A155" s="9" t="s">
        <v>1145</v>
      </c>
      <c r="B155" s="6" t="s">
        <v>1146</v>
      </c>
      <c r="C155" s="7" t="s">
        <v>232</v>
      </c>
      <c r="D155" s="8">
        <f>70*0.27</f>
        <v>18.900000000000002</v>
      </c>
      <c r="E155" s="36"/>
    </row>
    <row r="156" spans="1:5" ht="63.75" x14ac:dyDescent="0.25">
      <c r="A156" s="9" t="s">
        <v>314</v>
      </c>
      <c r="B156" s="6" t="s">
        <v>318</v>
      </c>
      <c r="C156" s="7" t="s">
        <v>87</v>
      </c>
      <c r="D156" s="8">
        <f>60*0.27</f>
        <v>16.200000000000003</v>
      </c>
      <c r="E156" s="10" t="s">
        <v>319</v>
      </c>
    </row>
    <row r="157" spans="1:5" ht="51" x14ac:dyDescent="0.25">
      <c r="A157" s="9" t="s">
        <v>315</v>
      </c>
      <c r="B157" s="6" t="s">
        <v>316</v>
      </c>
      <c r="C157" s="7" t="s">
        <v>82</v>
      </c>
      <c r="D157" s="8">
        <f>40*0.27</f>
        <v>10.8</v>
      </c>
      <c r="E157" s="36"/>
    </row>
    <row r="158" spans="1:5" ht="51" x14ac:dyDescent="0.25">
      <c r="A158" s="5" t="s">
        <v>317</v>
      </c>
      <c r="B158" s="17" t="s">
        <v>321</v>
      </c>
      <c r="C158" s="18" t="s">
        <v>324</v>
      </c>
      <c r="D158" s="8">
        <f>90*0.27</f>
        <v>24.3</v>
      </c>
      <c r="E158" s="18" t="s">
        <v>320</v>
      </c>
    </row>
    <row r="159" spans="1:5" x14ac:dyDescent="0.25">
      <c r="A159" s="35"/>
      <c r="B159" s="39" t="s">
        <v>325</v>
      </c>
      <c r="C159" s="26"/>
      <c r="D159" s="26"/>
      <c r="E159" s="26"/>
    </row>
    <row r="160" spans="1:5" ht="102" x14ac:dyDescent="0.25">
      <c r="A160" s="9" t="s">
        <v>326</v>
      </c>
      <c r="B160" s="6" t="s">
        <v>342</v>
      </c>
      <c r="C160" s="7" t="s">
        <v>83</v>
      </c>
      <c r="D160" s="8">
        <f>100*0.27</f>
        <v>27</v>
      </c>
      <c r="E160" s="10" t="s">
        <v>343</v>
      </c>
    </row>
    <row r="161" spans="1:5" ht="25.5" x14ac:dyDescent="0.25">
      <c r="A161" s="9" t="s">
        <v>327</v>
      </c>
      <c r="B161" s="6" t="s">
        <v>359</v>
      </c>
      <c r="C161" s="7" t="s">
        <v>238</v>
      </c>
      <c r="D161" s="8">
        <f>180*0.27</f>
        <v>48.6</v>
      </c>
      <c r="E161" s="10" t="s">
        <v>340</v>
      </c>
    </row>
    <row r="162" spans="1:5" ht="89.25" x14ac:dyDescent="0.25">
      <c r="A162" s="9" t="s">
        <v>328</v>
      </c>
      <c r="B162" s="6" t="s">
        <v>344</v>
      </c>
      <c r="C162" s="7" t="s">
        <v>110</v>
      </c>
      <c r="D162" s="8">
        <f>30*0.27</f>
        <v>8.1000000000000014</v>
      </c>
      <c r="E162" s="10" t="s">
        <v>345</v>
      </c>
    </row>
    <row r="163" spans="1:5" ht="63.75" x14ac:dyDescent="0.25">
      <c r="A163" s="9" t="s">
        <v>329</v>
      </c>
      <c r="B163" s="6" t="s">
        <v>346</v>
      </c>
      <c r="C163" s="7" t="s">
        <v>110</v>
      </c>
      <c r="D163" s="8">
        <f>30*0.27</f>
        <v>8.1000000000000014</v>
      </c>
      <c r="E163" s="10" t="s">
        <v>347</v>
      </c>
    </row>
    <row r="164" spans="1:5" ht="63.75" x14ac:dyDescent="0.25">
      <c r="A164" s="9" t="s">
        <v>330</v>
      </c>
      <c r="B164" s="6" t="s">
        <v>348</v>
      </c>
      <c r="C164" s="7" t="s">
        <v>110</v>
      </c>
      <c r="D164" s="8">
        <f>30*0.27</f>
        <v>8.1000000000000014</v>
      </c>
      <c r="E164" s="10" t="s">
        <v>349</v>
      </c>
    </row>
    <row r="165" spans="1:5" ht="63.75" x14ac:dyDescent="0.25">
      <c r="A165" s="9" t="s">
        <v>331</v>
      </c>
      <c r="B165" s="6" t="s">
        <v>332</v>
      </c>
      <c r="C165" s="7" t="s">
        <v>360</v>
      </c>
      <c r="D165" s="8">
        <f>120*0.27</f>
        <v>32.400000000000006</v>
      </c>
      <c r="E165" s="10" t="s">
        <v>341</v>
      </c>
    </row>
    <row r="166" spans="1:5" ht="76.5" x14ac:dyDescent="0.25">
      <c r="A166" s="9" t="s">
        <v>333</v>
      </c>
      <c r="B166" s="6" t="s">
        <v>350</v>
      </c>
      <c r="C166" s="7" t="s">
        <v>361</v>
      </c>
      <c r="D166" s="8">
        <f>320*0.27</f>
        <v>86.4</v>
      </c>
      <c r="E166" s="10" t="s">
        <v>351</v>
      </c>
    </row>
    <row r="167" spans="1:5" ht="76.5" x14ac:dyDescent="0.25">
      <c r="A167" s="9" t="s">
        <v>334</v>
      </c>
      <c r="B167" s="6" t="s">
        <v>352</v>
      </c>
      <c r="C167" s="7" t="s">
        <v>83</v>
      </c>
      <c r="D167" s="8">
        <f>100*0.27</f>
        <v>27</v>
      </c>
      <c r="E167" s="10" t="s">
        <v>353</v>
      </c>
    </row>
    <row r="168" spans="1:5" ht="102" x14ac:dyDescent="0.25">
      <c r="A168" s="9" t="s">
        <v>335</v>
      </c>
      <c r="B168" s="6" t="s">
        <v>354</v>
      </c>
      <c r="C168" s="7" t="s">
        <v>360</v>
      </c>
      <c r="D168" s="8">
        <f>120*0.27</f>
        <v>32.400000000000006</v>
      </c>
      <c r="E168" s="10" t="s">
        <v>355</v>
      </c>
    </row>
    <row r="169" spans="1:5" ht="25.5" x14ac:dyDescent="0.25">
      <c r="A169" s="9" t="s">
        <v>336</v>
      </c>
      <c r="B169" s="6" t="s">
        <v>358</v>
      </c>
      <c r="C169" s="7" t="s">
        <v>87</v>
      </c>
      <c r="D169" s="8">
        <f>60*0.27</f>
        <v>16.200000000000003</v>
      </c>
      <c r="E169" s="36"/>
    </row>
    <row r="170" spans="1:5" x14ac:dyDescent="0.25">
      <c r="A170" s="9" t="s">
        <v>337</v>
      </c>
      <c r="B170" s="6" t="s">
        <v>338</v>
      </c>
      <c r="C170" s="7" t="s">
        <v>83</v>
      </c>
      <c r="D170" s="8">
        <f>100*0.27</f>
        <v>27</v>
      </c>
      <c r="E170" s="36"/>
    </row>
    <row r="171" spans="1:5" ht="38.25" x14ac:dyDescent="0.25">
      <c r="A171" s="5" t="s">
        <v>339</v>
      </c>
      <c r="B171" s="17" t="s">
        <v>356</v>
      </c>
      <c r="C171" s="18" t="s">
        <v>361</v>
      </c>
      <c r="D171" s="8">
        <f>320*0.27</f>
        <v>86.4</v>
      </c>
      <c r="E171" s="22" t="s">
        <v>357</v>
      </c>
    </row>
    <row r="172" spans="1:5" x14ac:dyDescent="0.25">
      <c r="A172" s="35"/>
      <c r="B172" s="39" t="s">
        <v>362</v>
      </c>
      <c r="C172" s="26"/>
      <c r="D172" s="26"/>
      <c r="E172" s="27"/>
    </row>
    <row r="173" spans="1:5" x14ac:dyDescent="0.25">
      <c r="A173" s="9" t="s">
        <v>1282</v>
      </c>
      <c r="B173" s="6" t="s">
        <v>1283</v>
      </c>
      <c r="C173" s="7" t="s">
        <v>360</v>
      </c>
      <c r="D173" s="8">
        <v>32.400000000000006</v>
      </c>
      <c r="E173" s="36"/>
    </row>
    <row r="174" spans="1:5" x14ac:dyDescent="0.25">
      <c r="A174" s="9" t="s">
        <v>1284</v>
      </c>
      <c r="B174" s="6" t="s">
        <v>1285</v>
      </c>
      <c r="C174" s="7" t="s">
        <v>87</v>
      </c>
      <c r="D174" s="8">
        <v>16.200000000000003</v>
      </c>
      <c r="E174" s="10" t="s">
        <v>86</v>
      </c>
    </row>
    <row r="175" spans="1:5" x14ac:dyDescent="0.25">
      <c r="A175" s="9" t="s">
        <v>1286</v>
      </c>
      <c r="B175" s="6" t="s">
        <v>1287</v>
      </c>
      <c r="C175" s="7" t="s">
        <v>87</v>
      </c>
      <c r="D175" s="8">
        <v>16.200000000000003</v>
      </c>
      <c r="E175" s="10" t="s">
        <v>86</v>
      </c>
    </row>
    <row r="176" spans="1:5" x14ac:dyDescent="0.25">
      <c r="A176" s="9" t="s">
        <v>1288</v>
      </c>
      <c r="B176" s="6" t="s">
        <v>1289</v>
      </c>
      <c r="C176" s="7" t="s">
        <v>238</v>
      </c>
      <c r="D176" s="8">
        <v>48.6</v>
      </c>
      <c r="E176" s="36"/>
    </row>
    <row r="177" spans="1:5" x14ac:dyDescent="0.25">
      <c r="A177" s="9" t="s">
        <v>365</v>
      </c>
      <c r="B177" s="6" t="s">
        <v>366</v>
      </c>
      <c r="C177" s="7" t="s">
        <v>232</v>
      </c>
      <c r="D177" s="8">
        <f>70*0.27</f>
        <v>18.900000000000002</v>
      </c>
      <c r="E177" s="36"/>
    </row>
    <row r="178" spans="1:5" x14ac:dyDescent="0.25">
      <c r="A178" s="9" t="s">
        <v>363</v>
      </c>
      <c r="B178" s="6" t="s">
        <v>364</v>
      </c>
      <c r="C178" s="7" t="s">
        <v>375</v>
      </c>
      <c r="D178" s="8">
        <f>110*0.27</f>
        <v>29.700000000000003</v>
      </c>
      <c r="E178" s="36"/>
    </row>
    <row r="179" spans="1:5" x14ac:dyDescent="0.25">
      <c r="A179" s="9" t="s">
        <v>367</v>
      </c>
      <c r="B179" s="7" t="s">
        <v>368</v>
      </c>
      <c r="C179" s="7" t="s">
        <v>87</v>
      </c>
      <c r="D179" s="8">
        <f>60*0.27</f>
        <v>16.200000000000003</v>
      </c>
      <c r="E179" s="36"/>
    </row>
    <row r="180" spans="1:5" x14ac:dyDescent="0.25">
      <c r="A180" s="9" t="s">
        <v>373</v>
      </c>
      <c r="B180" s="6" t="s">
        <v>374</v>
      </c>
      <c r="C180" s="7" t="s">
        <v>232</v>
      </c>
      <c r="D180" s="8">
        <f>70*0.27</f>
        <v>18.900000000000002</v>
      </c>
      <c r="E180" s="36"/>
    </row>
    <row r="181" spans="1:5" ht="38.25" x14ac:dyDescent="0.25">
      <c r="A181" s="9" t="s">
        <v>369</v>
      </c>
      <c r="B181" s="6" t="s">
        <v>370</v>
      </c>
      <c r="C181" s="7" t="s">
        <v>232</v>
      </c>
      <c r="D181" s="8">
        <f>70*0.27</f>
        <v>18.900000000000002</v>
      </c>
      <c r="E181" s="36"/>
    </row>
    <row r="182" spans="1:5" ht="38.25" x14ac:dyDescent="0.25">
      <c r="A182" s="5" t="s">
        <v>371</v>
      </c>
      <c r="B182" s="17" t="s">
        <v>372</v>
      </c>
      <c r="C182" s="18" t="s">
        <v>87</v>
      </c>
      <c r="D182" s="19">
        <f>60*0.27</f>
        <v>16.200000000000003</v>
      </c>
      <c r="E182" s="28"/>
    </row>
    <row r="183" spans="1:5" x14ac:dyDescent="0.25">
      <c r="A183" s="24"/>
      <c r="B183" s="24" t="s">
        <v>383</v>
      </c>
      <c r="C183" s="24"/>
      <c r="D183" s="24"/>
      <c r="E183" s="25"/>
    </row>
    <row r="184" spans="1:5" x14ac:dyDescent="0.25">
      <c r="A184" s="35"/>
      <c r="B184" s="39" t="s">
        <v>376</v>
      </c>
      <c r="C184" s="26"/>
      <c r="D184" s="26"/>
      <c r="E184" s="27"/>
    </row>
    <row r="185" spans="1:5" x14ac:dyDescent="0.25">
      <c r="A185" s="9" t="s">
        <v>377</v>
      </c>
      <c r="B185" s="6" t="s">
        <v>378</v>
      </c>
      <c r="C185" s="7" t="s">
        <v>96</v>
      </c>
      <c r="D185" s="8">
        <f>200*0.27</f>
        <v>54</v>
      </c>
      <c r="E185" s="36"/>
    </row>
    <row r="186" spans="1:5" ht="89.25" x14ac:dyDescent="0.25">
      <c r="A186" s="9" t="s">
        <v>379</v>
      </c>
      <c r="B186" s="6" t="s">
        <v>380</v>
      </c>
      <c r="C186" s="7" t="s">
        <v>232</v>
      </c>
      <c r="D186" s="8">
        <f>70*0.27</f>
        <v>18.900000000000002</v>
      </c>
      <c r="E186" s="36"/>
    </row>
    <row r="187" spans="1:5" ht="25.5" x14ac:dyDescent="0.25">
      <c r="A187" s="5" t="s">
        <v>381</v>
      </c>
      <c r="B187" s="17" t="s">
        <v>382</v>
      </c>
      <c r="C187" s="18" t="s">
        <v>232</v>
      </c>
      <c r="D187" s="19">
        <f>70*0.27</f>
        <v>18.900000000000002</v>
      </c>
      <c r="E187" s="28"/>
    </row>
    <row r="188" spans="1:5" x14ac:dyDescent="0.25">
      <c r="A188" s="42"/>
      <c r="B188" s="43" t="s">
        <v>384</v>
      </c>
      <c r="C188" s="44"/>
      <c r="D188" s="44"/>
      <c r="E188" s="45"/>
    </row>
    <row r="189" spans="1:5" x14ac:dyDescent="0.25">
      <c r="A189" s="9" t="s">
        <v>1290</v>
      </c>
      <c r="B189" s="6" t="s">
        <v>1291</v>
      </c>
      <c r="C189" s="7" t="s">
        <v>249</v>
      </c>
      <c r="D189" s="8">
        <v>324</v>
      </c>
      <c r="E189" s="36"/>
    </row>
    <row r="190" spans="1:5" ht="25.5" x14ac:dyDescent="0.25">
      <c r="A190" s="9" t="s">
        <v>1292</v>
      </c>
      <c r="B190" s="6" t="s">
        <v>1294</v>
      </c>
      <c r="C190" s="7" t="s">
        <v>1293</v>
      </c>
      <c r="D190" s="8">
        <v>94.5</v>
      </c>
      <c r="E190" s="10" t="s">
        <v>1295</v>
      </c>
    </row>
    <row r="191" spans="1:5" x14ac:dyDescent="0.25">
      <c r="A191" s="24"/>
      <c r="B191" s="24" t="s">
        <v>385</v>
      </c>
      <c r="C191" s="24"/>
      <c r="D191" s="24"/>
      <c r="E191" s="25"/>
    </row>
    <row r="192" spans="1:5" ht="60.6" customHeight="1" x14ac:dyDescent="0.25">
      <c r="A192" s="9" t="s">
        <v>1093</v>
      </c>
      <c r="B192" s="6" t="s">
        <v>1094</v>
      </c>
      <c r="C192" s="7" t="s">
        <v>424</v>
      </c>
      <c r="D192" s="8">
        <f>130*0.27</f>
        <v>35.1</v>
      </c>
      <c r="E192" s="10" t="s">
        <v>1095</v>
      </c>
    </row>
    <row r="193" spans="1:5" x14ac:dyDescent="0.25">
      <c r="A193" s="9" t="s">
        <v>386</v>
      </c>
      <c r="B193" s="6" t="s">
        <v>387</v>
      </c>
      <c r="C193" s="7" t="s">
        <v>417</v>
      </c>
      <c r="D193" s="8">
        <f>140*0.27</f>
        <v>37.800000000000004</v>
      </c>
      <c r="E193" s="10" t="s">
        <v>426</v>
      </c>
    </row>
    <row r="194" spans="1:5" ht="25.5" x14ac:dyDescent="0.25">
      <c r="A194" s="9" t="s">
        <v>409</v>
      </c>
      <c r="B194" s="6" t="s">
        <v>410</v>
      </c>
      <c r="C194" s="7" t="s">
        <v>83</v>
      </c>
      <c r="D194" s="8">
        <f>100*0.27</f>
        <v>27</v>
      </c>
      <c r="E194" s="10" t="s">
        <v>425</v>
      </c>
    </row>
    <row r="195" spans="1:5" x14ac:dyDescent="0.25">
      <c r="A195" s="9" t="s">
        <v>390</v>
      </c>
      <c r="B195" s="6" t="s">
        <v>391</v>
      </c>
      <c r="C195" s="7" t="s">
        <v>417</v>
      </c>
      <c r="D195" s="8">
        <f t="shared" ref="D195:D200" si="0">140*0.27</f>
        <v>37.800000000000004</v>
      </c>
      <c r="E195" s="10" t="s">
        <v>425</v>
      </c>
    </row>
    <row r="196" spans="1:5" x14ac:dyDescent="0.25">
      <c r="A196" s="9" t="s">
        <v>407</v>
      </c>
      <c r="B196" s="6" t="s">
        <v>408</v>
      </c>
      <c r="C196" s="7" t="s">
        <v>417</v>
      </c>
      <c r="D196" s="8">
        <f t="shared" si="0"/>
        <v>37.800000000000004</v>
      </c>
      <c r="E196" s="10" t="s">
        <v>425</v>
      </c>
    </row>
    <row r="197" spans="1:5" x14ac:dyDescent="0.25">
      <c r="A197" s="9" t="s">
        <v>398</v>
      </c>
      <c r="B197" s="6" t="s">
        <v>399</v>
      </c>
      <c r="C197" s="7" t="s">
        <v>417</v>
      </c>
      <c r="D197" s="8">
        <f t="shared" si="0"/>
        <v>37.800000000000004</v>
      </c>
      <c r="E197" s="10" t="s">
        <v>425</v>
      </c>
    </row>
    <row r="198" spans="1:5" ht="38.25" x14ac:dyDescent="0.25">
      <c r="A198" s="9" t="s">
        <v>1087</v>
      </c>
      <c r="B198" s="6" t="s">
        <v>1091</v>
      </c>
      <c r="C198" s="7" t="s">
        <v>417</v>
      </c>
      <c r="D198" s="8">
        <f t="shared" si="0"/>
        <v>37.800000000000004</v>
      </c>
      <c r="E198" s="10" t="s">
        <v>1090</v>
      </c>
    </row>
    <row r="199" spans="1:5" ht="38.25" x14ac:dyDescent="0.25">
      <c r="A199" s="9" t="s">
        <v>1088</v>
      </c>
      <c r="B199" s="6" t="s">
        <v>1092</v>
      </c>
      <c r="C199" s="7" t="s">
        <v>417</v>
      </c>
      <c r="D199" s="8">
        <f t="shared" si="0"/>
        <v>37.800000000000004</v>
      </c>
      <c r="E199" s="10" t="s">
        <v>1089</v>
      </c>
    </row>
    <row r="200" spans="1:5" x14ac:dyDescent="0.25">
      <c r="A200" s="9" t="s">
        <v>411</v>
      </c>
      <c r="B200" s="6" t="s">
        <v>412</v>
      </c>
      <c r="C200" s="7" t="s">
        <v>417</v>
      </c>
      <c r="D200" s="8">
        <f t="shared" si="0"/>
        <v>37.800000000000004</v>
      </c>
      <c r="E200" s="10" t="s">
        <v>425</v>
      </c>
    </row>
    <row r="201" spans="1:5" x14ac:dyDescent="0.25">
      <c r="A201" s="9" t="s">
        <v>405</v>
      </c>
      <c r="B201" s="6" t="s">
        <v>406</v>
      </c>
      <c r="C201" s="7" t="s">
        <v>96</v>
      </c>
      <c r="D201" s="8">
        <f>200*0.27</f>
        <v>54</v>
      </c>
      <c r="E201" s="10" t="s">
        <v>425</v>
      </c>
    </row>
    <row r="202" spans="1:5" x14ac:dyDescent="0.25">
      <c r="A202" s="9" t="s">
        <v>402</v>
      </c>
      <c r="B202" s="6" t="s">
        <v>403</v>
      </c>
      <c r="C202" s="7" t="s">
        <v>424</v>
      </c>
      <c r="D202" s="8">
        <f>130*0.27</f>
        <v>35.1</v>
      </c>
      <c r="E202" s="10" t="s">
        <v>425</v>
      </c>
    </row>
    <row r="203" spans="1:5" ht="38.25" x14ac:dyDescent="0.25">
      <c r="A203" s="9" t="s">
        <v>1081</v>
      </c>
      <c r="B203" s="6" t="s">
        <v>1085</v>
      </c>
      <c r="C203" s="7" t="s">
        <v>87</v>
      </c>
      <c r="D203" s="8">
        <f>60*0.27</f>
        <v>16.200000000000003</v>
      </c>
      <c r="E203" s="10" t="s">
        <v>1083</v>
      </c>
    </row>
    <row r="204" spans="1:5" ht="38.25" x14ac:dyDescent="0.25">
      <c r="A204" s="9" t="s">
        <v>1082</v>
      </c>
      <c r="B204" s="6" t="s">
        <v>1086</v>
      </c>
      <c r="C204" s="7" t="s">
        <v>324</v>
      </c>
      <c r="D204" s="8">
        <f>90*0.27</f>
        <v>24.3</v>
      </c>
      <c r="E204" s="10" t="s">
        <v>1084</v>
      </c>
    </row>
    <row r="205" spans="1:5" x14ac:dyDescent="0.25">
      <c r="A205" s="9" t="s">
        <v>388</v>
      </c>
      <c r="B205" s="6" t="s">
        <v>389</v>
      </c>
      <c r="C205" s="7" t="s">
        <v>418</v>
      </c>
      <c r="D205" s="8">
        <f>85*0.27</f>
        <v>22.950000000000003</v>
      </c>
      <c r="E205" s="10" t="s">
        <v>425</v>
      </c>
    </row>
    <row r="206" spans="1:5" ht="38.25" x14ac:dyDescent="0.25">
      <c r="A206" s="9" t="s">
        <v>997</v>
      </c>
      <c r="B206" s="6" t="s">
        <v>1077</v>
      </c>
      <c r="C206" s="7" t="s">
        <v>232</v>
      </c>
      <c r="D206" s="8">
        <f>70*0.27</f>
        <v>18.900000000000002</v>
      </c>
      <c r="E206" s="10" t="s">
        <v>1076</v>
      </c>
    </row>
    <row r="207" spans="1:5" ht="38.25" x14ac:dyDescent="0.25">
      <c r="A207" s="9" t="s">
        <v>1078</v>
      </c>
      <c r="B207" s="6" t="s">
        <v>1080</v>
      </c>
      <c r="C207" s="7" t="s">
        <v>232</v>
      </c>
      <c r="D207" s="8">
        <f>70*0.27</f>
        <v>18.900000000000002</v>
      </c>
      <c r="E207" s="10" t="s">
        <v>1079</v>
      </c>
    </row>
    <row r="208" spans="1:5" x14ac:dyDescent="0.25">
      <c r="A208" s="9" t="s">
        <v>413</v>
      </c>
      <c r="B208" s="6" t="s">
        <v>414</v>
      </c>
      <c r="C208" s="7" t="s">
        <v>417</v>
      </c>
      <c r="D208" s="8">
        <f>140*0.27</f>
        <v>37.800000000000004</v>
      </c>
      <c r="E208" s="10" t="s">
        <v>425</v>
      </c>
    </row>
    <row r="209" spans="1:5" x14ac:dyDescent="0.25">
      <c r="A209" s="9" t="s">
        <v>396</v>
      </c>
      <c r="B209" s="6" t="s">
        <v>397</v>
      </c>
      <c r="C209" s="7" t="s">
        <v>360</v>
      </c>
      <c r="D209" s="8">
        <f>120*0.27</f>
        <v>32.400000000000006</v>
      </c>
      <c r="E209" s="10" t="s">
        <v>425</v>
      </c>
    </row>
    <row r="210" spans="1:5" x14ac:dyDescent="0.25">
      <c r="A210" s="9" t="s">
        <v>394</v>
      </c>
      <c r="B210" s="6" t="s">
        <v>395</v>
      </c>
      <c r="C210" s="7" t="s">
        <v>360</v>
      </c>
      <c r="D210" s="8">
        <f>120*0.27</f>
        <v>32.400000000000006</v>
      </c>
      <c r="E210" s="10" t="s">
        <v>425</v>
      </c>
    </row>
    <row r="211" spans="1:5" x14ac:dyDescent="0.25">
      <c r="A211" s="9" t="s">
        <v>400</v>
      </c>
      <c r="B211" s="6" t="s">
        <v>401</v>
      </c>
      <c r="C211" s="7" t="s">
        <v>423</v>
      </c>
      <c r="D211" s="8">
        <f>1500*0.27</f>
        <v>405</v>
      </c>
      <c r="E211" s="10" t="s">
        <v>425</v>
      </c>
    </row>
    <row r="212" spans="1:5" ht="25.5" x14ac:dyDescent="0.25">
      <c r="A212" s="9" t="s">
        <v>392</v>
      </c>
      <c r="B212" s="6" t="s">
        <v>419</v>
      </c>
      <c r="C212" s="7" t="s">
        <v>417</v>
      </c>
      <c r="D212" s="8">
        <f>140*0.27</f>
        <v>37.800000000000004</v>
      </c>
      <c r="E212" s="10" t="s">
        <v>420</v>
      </c>
    </row>
    <row r="213" spans="1:5" ht="38.25" x14ac:dyDescent="0.25">
      <c r="A213" s="9" t="s">
        <v>404</v>
      </c>
      <c r="B213" s="6" t="s">
        <v>1046</v>
      </c>
      <c r="C213" s="7" t="s">
        <v>238</v>
      </c>
      <c r="D213" s="8">
        <f>180*0.27</f>
        <v>48.6</v>
      </c>
      <c r="E213" s="10" t="s">
        <v>1047</v>
      </c>
    </row>
    <row r="214" spans="1:5" ht="38.25" x14ac:dyDescent="0.25">
      <c r="A214" s="9" t="s">
        <v>393</v>
      </c>
      <c r="B214" s="6" t="s">
        <v>421</v>
      </c>
      <c r="C214" s="7" t="s">
        <v>81</v>
      </c>
      <c r="D214" s="8">
        <f>500*0.27</f>
        <v>135</v>
      </c>
      <c r="E214" s="10" t="s">
        <v>422</v>
      </c>
    </row>
    <row r="215" spans="1:5" x14ac:dyDescent="0.25">
      <c r="A215" s="5" t="s">
        <v>415</v>
      </c>
      <c r="B215" s="17" t="s">
        <v>416</v>
      </c>
      <c r="C215" s="18" t="s">
        <v>96</v>
      </c>
      <c r="D215" s="19">
        <f>200*0.27</f>
        <v>54</v>
      </c>
      <c r="E215" s="18" t="s">
        <v>425</v>
      </c>
    </row>
    <row r="216" spans="1:5" x14ac:dyDescent="0.25">
      <c r="A216" s="24"/>
      <c r="B216" s="24" t="s">
        <v>427</v>
      </c>
      <c r="C216" s="24"/>
      <c r="D216" s="24"/>
      <c r="E216" s="25"/>
    </row>
    <row r="217" spans="1:5" x14ac:dyDescent="0.25">
      <c r="A217" s="35"/>
      <c r="B217" s="39" t="s">
        <v>512</v>
      </c>
      <c r="C217" s="26"/>
      <c r="D217" s="26"/>
      <c r="E217" s="27"/>
    </row>
    <row r="218" spans="1:5" x14ac:dyDescent="0.25">
      <c r="A218" s="9" t="s">
        <v>428</v>
      </c>
      <c r="B218" s="6" t="s">
        <v>429</v>
      </c>
      <c r="C218" s="7" t="s">
        <v>96</v>
      </c>
      <c r="D218" s="8">
        <f>200*0.27</f>
        <v>54</v>
      </c>
      <c r="E218" s="10" t="s">
        <v>425</v>
      </c>
    </row>
    <row r="219" spans="1:5" ht="38.25" x14ac:dyDescent="0.25">
      <c r="A219" s="9" t="s">
        <v>1067</v>
      </c>
      <c r="B219" s="6" t="s">
        <v>1073</v>
      </c>
      <c r="C219" s="7" t="s">
        <v>634</v>
      </c>
      <c r="D219" s="8">
        <f>20*0.27</f>
        <v>5.4</v>
      </c>
      <c r="E219" s="10" t="s">
        <v>1070</v>
      </c>
    </row>
    <row r="220" spans="1:5" x14ac:dyDescent="0.25">
      <c r="A220" s="9" t="s">
        <v>430</v>
      </c>
      <c r="B220" s="6" t="s">
        <v>502</v>
      </c>
      <c r="C220" s="7" t="s">
        <v>232</v>
      </c>
      <c r="D220" s="8">
        <f>70*0.27</f>
        <v>18.900000000000002</v>
      </c>
      <c r="E220" s="10"/>
    </row>
    <row r="221" spans="1:5" ht="38.25" x14ac:dyDescent="0.25">
      <c r="A221" s="9" t="s">
        <v>1068</v>
      </c>
      <c r="B221" s="6" t="s">
        <v>1074</v>
      </c>
      <c r="C221" s="7" t="s">
        <v>634</v>
      </c>
      <c r="D221" s="8">
        <f>20*0.27</f>
        <v>5.4</v>
      </c>
      <c r="E221" s="10" t="s">
        <v>1071</v>
      </c>
    </row>
    <row r="222" spans="1:5" ht="38.25" x14ac:dyDescent="0.25">
      <c r="A222" s="9" t="s">
        <v>1069</v>
      </c>
      <c r="B222" s="6" t="s">
        <v>1075</v>
      </c>
      <c r="C222" s="7" t="s">
        <v>634</v>
      </c>
      <c r="D222" s="8">
        <f>20*0.27</f>
        <v>5.4</v>
      </c>
      <c r="E222" s="10" t="s">
        <v>1072</v>
      </c>
    </row>
    <row r="223" spans="1:5" ht="38.25" x14ac:dyDescent="0.25">
      <c r="A223" s="9" t="s">
        <v>1057</v>
      </c>
      <c r="B223" s="6" t="s">
        <v>1059</v>
      </c>
      <c r="C223" s="7" t="s">
        <v>634</v>
      </c>
      <c r="D223" s="8">
        <f>20*0.27</f>
        <v>5.4</v>
      </c>
      <c r="E223" s="10" t="s">
        <v>1058</v>
      </c>
    </row>
    <row r="224" spans="1:5" x14ac:dyDescent="0.25">
      <c r="A224" s="9" t="s">
        <v>431</v>
      </c>
      <c r="B224" s="6" t="s">
        <v>432</v>
      </c>
      <c r="C224" s="7" t="s">
        <v>87</v>
      </c>
      <c r="D224" s="8">
        <f>60*0.27</f>
        <v>16.200000000000003</v>
      </c>
      <c r="E224" s="10"/>
    </row>
    <row r="225" spans="1:5" ht="63.75" x14ac:dyDescent="0.25">
      <c r="A225" s="9" t="s">
        <v>1051</v>
      </c>
      <c r="B225" s="6" t="s">
        <v>1052</v>
      </c>
      <c r="C225" s="7" t="s">
        <v>133</v>
      </c>
      <c r="D225" s="8">
        <f>50*0.27</f>
        <v>13.5</v>
      </c>
      <c r="E225" s="20" t="s">
        <v>1053</v>
      </c>
    </row>
    <row r="226" spans="1:5" ht="38.25" x14ac:dyDescent="0.25">
      <c r="A226" s="9" t="s">
        <v>1064</v>
      </c>
      <c r="B226" s="6" t="s">
        <v>1066</v>
      </c>
      <c r="C226" s="7" t="s">
        <v>232</v>
      </c>
      <c r="D226" s="8">
        <f>70*0.27</f>
        <v>18.900000000000002</v>
      </c>
      <c r="E226" s="10" t="s">
        <v>1065</v>
      </c>
    </row>
    <row r="227" spans="1:5" x14ac:dyDescent="0.25">
      <c r="A227" s="9" t="s">
        <v>435</v>
      </c>
      <c r="B227" s="6" t="s">
        <v>436</v>
      </c>
      <c r="C227" s="7" t="s">
        <v>360</v>
      </c>
      <c r="D227" s="8">
        <f>120*0.27</f>
        <v>32.400000000000006</v>
      </c>
      <c r="E227" s="10" t="s">
        <v>425</v>
      </c>
    </row>
    <row r="228" spans="1:5" x14ac:dyDescent="0.25">
      <c r="A228" s="9" t="s">
        <v>437</v>
      </c>
      <c r="B228" s="6" t="s">
        <v>438</v>
      </c>
      <c r="C228" s="7" t="s">
        <v>133</v>
      </c>
      <c r="D228" s="8">
        <f>50*0.27</f>
        <v>13.5</v>
      </c>
      <c r="E228" s="10"/>
    </row>
    <row r="229" spans="1:5" x14ac:dyDescent="0.25">
      <c r="A229" s="9" t="s">
        <v>439</v>
      </c>
      <c r="B229" s="6" t="s">
        <v>440</v>
      </c>
      <c r="C229" s="7" t="s">
        <v>133</v>
      </c>
      <c r="D229" s="8">
        <f>50*0.27</f>
        <v>13.5</v>
      </c>
      <c r="E229" s="10"/>
    </row>
    <row r="230" spans="1:5" ht="51" x14ac:dyDescent="0.25">
      <c r="A230" s="9" t="s">
        <v>1048</v>
      </c>
      <c r="B230" s="6" t="s">
        <v>1050</v>
      </c>
      <c r="C230" s="7" t="s">
        <v>80</v>
      </c>
      <c r="D230" s="8">
        <f>150*0.27</f>
        <v>40.5</v>
      </c>
      <c r="E230" s="20" t="s">
        <v>1049</v>
      </c>
    </row>
    <row r="231" spans="1:5" ht="51" x14ac:dyDescent="0.25">
      <c r="A231" s="9" t="s">
        <v>1060</v>
      </c>
      <c r="B231" s="6" t="s">
        <v>1062</v>
      </c>
      <c r="C231" s="7" t="s">
        <v>1063</v>
      </c>
      <c r="D231" s="8">
        <f>25*0.27</f>
        <v>6.75</v>
      </c>
      <c r="E231" s="20" t="s">
        <v>1061</v>
      </c>
    </row>
    <row r="232" spans="1:5" ht="38.25" x14ac:dyDescent="0.25">
      <c r="A232" s="9" t="s">
        <v>1054</v>
      </c>
      <c r="B232" s="6" t="s">
        <v>1056</v>
      </c>
      <c r="C232" s="7" t="s">
        <v>634</v>
      </c>
      <c r="D232" s="8">
        <f>20*0.27</f>
        <v>5.4</v>
      </c>
      <c r="E232" s="10" t="s">
        <v>1055</v>
      </c>
    </row>
    <row r="233" spans="1:5" x14ac:dyDescent="0.25">
      <c r="A233" s="9" t="s">
        <v>433</v>
      </c>
      <c r="B233" s="6" t="s">
        <v>434</v>
      </c>
      <c r="C233" s="7" t="s">
        <v>83</v>
      </c>
      <c r="D233" s="8">
        <f>100*0.27</f>
        <v>27</v>
      </c>
      <c r="E233" s="10"/>
    </row>
    <row r="234" spans="1:5" x14ac:dyDescent="0.25">
      <c r="A234" s="56" t="s">
        <v>499</v>
      </c>
      <c r="B234" s="6" t="s">
        <v>500</v>
      </c>
      <c r="C234" s="7" t="s">
        <v>83</v>
      </c>
      <c r="D234" s="8">
        <f>100*0.27</f>
        <v>27</v>
      </c>
      <c r="E234" s="10" t="s">
        <v>501</v>
      </c>
    </row>
    <row r="235" spans="1:5" x14ac:dyDescent="0.25">
      <c r="A235" s="56" t="s">
        <v>503</v>
      </c>
      <c r="B235" s="6" t="s">
        <v>505</v>
      </c>
      <c r="C235" s="7" t="s">
        <v>87</v>
      </c>
      <c r="D235" s="8">
        <f>60*0.27</f>
        <v>16.200000000000003</v>
      </c>
      <c r="E235" s="10" t="s">
        <v>504</v>
      </c>
    </row>
    <row r="236" spans="1:5" ht="25.5" x14ac:dyDescent="0.25">
      <c r="A236" s="9" t="s">
        <v>441</v>
      </c>
      <c r="B236" s="6" t="s">
        <v>442</v>
      </c>
      <c r="C236" s="7" t="s">
        <v>247</v>
      </c>
      <c r="D236" s="8">
        <f>400*0.27</f>
        <v>108</v>
      </c>
      <c r="E236" s="10"/>
    </row>
    <row r="237" spans="1:5" x14ac:dyDescent="0.25">
      <c r="A237" s="35"/>
      <c r="B237" s="39" t="s">
        <v>513</v>
      </c>
      <c r="C237" s="26"/>
      <c r="D237" s="26"/>
      <c r="E237" s="27"/>
    </row>
    <row r="238" spans="1:5" x14ac:dyDescent="0.25">
      <c r="A238" s="9" t="s">
        <v>451</v>
      </c>
      <c r="B238" s="6" t="s">
        <v>452</v>
      </c>
      <c r="C238" s="7" t="s">
        <v>80</v>
      </c>
      <c r="D238" s="8">
        <f>150*0.27</f>
        <v>40.5</v>
      </c>
      <c r="E238" s="10"/>
    </row>
    <row r="239" spans="1:5" x14ac:dyDescent="0.25">
      <c r="A239" s="9" t="s">
        <v>443</v>
      </c>
      <c r="B239" s="6" t="s">
        <v>444</v>
      </c>
      <c r="C239" s="7" t="s">
        <v>83</v>
      </c>
      <c r="D239" s="8">
        <f>100*0.27</f>
        <v>27</v>
      </c>
      <c r="E239" s="10"/>
    </row>
    <row r="240" spans="1:5" x14ac:dyDescent="0.25">
      <c r="A240" s="9" t="s">
        <v>445</v>
      </c>
      <c r="B240" s="6" t="s">
        <v>446</v>
      </c>
      <c r="C240" s="7" t="s">
        <v>83</v>
      </c>
      <c r="D240" s="8">
        <f>100*0.27</f>
        <v>27</v>
      </c>
      <c r="E240" s="10"/>
    </row>
    <row r="241" spans="1:5" x14ac:dyDescent="0.25">
      <c r="A241" s="9" t="s">
        <v>447</v>
      </c>
      <c r="B241" s="6" t="s">
        <v>448</v>
      </c>
      <c r="C241" s="7" t="s">
        <v>83</v>
      </c>
      <c r="D241" s="8">
        <f>100*0.27</f>
        <v>27</v>
      </c>
      <c r="E241" s="10"/>
    </row>
    <row r="242" spans="1:5" x14ac:dyDescent="0.25">
      <c r="A242" s="9" t="s">
        <v>449</v>
      </c>
      <c r="B242" s="6" t="s">
        <v>450</v>
      </c>
      <c r="C242" s="7" t="s">
        <v>506</v>
      </c>
      <c r="D242" s="8">
        <f>240*0.27</f>
        <v>64.800000000000011</v>
      </c>
      <c r="E242" s="10"/>
    </row>
    <row r="243" spans="1:5" x14ac:dyDescent="0.25">
      <c r="A243" s="9" t="s">
        <v>455</v>
      </c>
      <c r="B243" s="6" t="s">
        <v>456</v>
      </c>
      <c r="C243" s="7" t="s">
        <v>80</v>
      </c>
      <c r="D243" s="8">
        <f>150*0.27</f>
        <v>40.5</v>
      </c>
      <c r="E243" s="10"/>
    </row>
    <row r="244" spans="1:5" x14ac:dyDescent="0.25">
      <c r="A244" s="9" t="s">
        <v>453</v>
      </c>
      <c r="B244" s="6" t="s">
        <v>454</v>
      </c>
      <c r="C244" s="7" t="s">
        <v>375</v>
      </c>
      <c r="D244" s="8">
        <f>110*0.27</f>
        <v>29.700000000000003</v>
      </c>
      <c r="E244" s="10"/>
    </row>
    <row r="245" spans="1:5" x14ac:dyDescent="0.25">
      <c r="A245" s="9" t="s">
        <v>457</v>
      </c>
      <c r="B245" s="6" t="s">
        <v>458</v>
      </c>
      <c r="C245" s="7" t="s">
        <v>133</v>
      </c>
      <c r="D245" s="8">
        <f>50*0.27</f>
        <v>13.5</v>
      </c>
      <c r="E245" s="10"/>
    </row>
    <row r="246" spans="1:5" x14ac:dyDescent="0.25">
      <c r="A246" s="9" t="s">
        <v>459</v>
      </c>
      <c r="B246" s="6" t="s">
        <v>460</v>
      </c>
      <c r="C246" s="7" t="s">
        <v>83</v>
      </c>
      <c r="D246" s="8">
        <f>100*0.27</f>
        <v>27</v>
      </c>
      <c r="E246" s="10"/>
    </row>
    <row r="247" spans="1:5" x14ac:dyDescent="0.25">
      <c r="A247" s="9" t="s">
        <v>461</v>
      </c>
      <c r="B247" s="6" t="s">
        <v>462</v>
      </c>
      <c r="C247" s="7" t="s">
        <v>83</v>
      </c>
      <c r="D247" s="8">
        <f>100*0.27</f>
        <v>27</v>
      </c>
      <c r="E247" s="10"/>
    </row>
    <row r="248" spans="1:5" x14ac:dyDescent="0.25">
      <c r="A248" s="9" t="s">
        <v>463</v>
      </c>
      <c r="B248" s="6" t="s">
        <v>464</v>
      </c>
      <c r="C248" s="7" t="s">
        <v>85</v>
      </c>
      <c r="D248" s="8">
        <f>300*0.27</f>
        <v>81</v>
      </c>
      <c r="E248" s="10"/>
    </row>
    <row r="249" spans="1:5" x14ac:dyDescent="0.25">
      <c r="A249" s="9" t="s">
        <v>465</v>
      </c>
      <c r="B249" s="6" t="s">
        <v>466</v>
      </c>
      <c r="C249" s="7" t="s">
        <v>83</v>
      </c>
      <c r="D249" s="8">
        <f>100*0.27</f>
        <v>27</v>
      </c>
      <c r="E249" s="10"/>
    </row>
    <row r="250" spans="1:5" x14ac:dyDescent="0.25">
      <c r="A250" s="9" t="s">
        <v>467</v>
      </c>
      <c r="B250" s="6" t="s">
        <v>468</v>
      </c>
      <c r="C250" s="7" t="s">
        <v>507</v>
      </c>
      <c r="D250" s="8">
        <f>80*0.27</f>
        <v>21.6</v>
      </c>
      <c r="E250" s="10"/>
    </row>
    <row r="251" spans="1:5" x14ac:dyDescent="0.25">
      <c r="A251" s="9" t="s">
        <v>469</v>
      </c>
      <c r="B251" s="6" t="s">
        <v>470</v>
      </c>
      <c r="C251" s="7" t="s">
        <v>83</v>
      </c>
      <c r="D251" s="8">
        <f>100*0.27</f>
        <v>27</v>
      </c>
      <c r="E251" s="10"/>
    </row>
    <row r="252" spans="1:5" x14ac:dyDescent="0.25">
      <c r="A252" s="9" t="s">
        <v>471</v>
      </c>
      <c r="B252" s="6" t="s">
        <v>472</v>
      </c>
      <c r="C252" s="7" t="s">
        <v>83</v>
      </c>
      <c r="D252" s="8">
        <f>100*0.27</f>
        <v>27</v>
      </c>
      <c r="E252" s="10"/>
    </row>
    <row r="253" spans="1:5" x14ac:dyDescent="0.25">
      <c r="A253" s="35"/>
      <c r="B253" s="39" t="s">
        <v>514</v>
      </c>
      <c r="C253" s="26"/>
      <c r="D253" s="26"/>
      <c r="E253" s="27"/>
    </row>
    <row r="254" spans="1:5" x14ac:dyDescent="0.25">
      <c r="A254" s="9" t="s">
        <v>481</v>
      </c>
      <c r="B254" s="6" t="s">
        <v>482</v>
      </c>
      <c r="C254" s="7" t="s">
        <v>80</v>
      </c>
      <c r="D254" s="8">
        <f>150*0.27</f>
        <v>40.5</v>
      </c>
      <c r="E254" s="10"/>
    </row>
    <row r="255" spans="1:5" x14ac:dyDescent="0.25">
      <c r="A255" s="9" t="s">
        <v>475</v>
      </c>
      <c r="B255" s="6" t="s">
        <v>476</v>
      </c>
      <c r="C255" s="7" t="s">
        <v>83</v>
      </c>
      <c r="D255" s="8">
        <f>100*0.27</f>
        <v>27</v>
      </c>
      <c r="E255" s="10"/>
    </row>
    <row r="256" spans="1:5" x14ac:dyDescent="0.25">
      <c r="A256" s="9" t="s">
        <v>477</v>
      </c>
      <c r="B256" s="6" t="s">
        <v>478</v>
      </c>
      <c r="C256" s="7" t="s">
        <v>83</v>
      </c>
      <c r="D256" s="8">
        <f>100*0.27</f>
        <v>27</v>
      </c>
      <c r="E256" s="10"/>
    </row>
    <row r="257" spans="1:5" x14ac:dyDescent="0.25">
      <c r="A257" s="9" t="s">
        <v>479</v>
      </c>
      <c r="B257" s="6" t="s">
        <v>480</v>
      </c>
      <c r="C257" s="7" t="s">
        <v>360</v>
      </c>
      <c r="D257" s="8">
        <f>120*0.27</f>
        <v>32.400000000000006</v>
      </c>
      <c r="E257" s="10"/>
    </row>
    <row r="258" spans="1:5" x14ac:dyDescent="0.25">
      <c r="A258" s="9" t="s">
        <v>473</v>
      </c>
      <c r="B258" s="6" t="s">
        <v>474</v>
      </c>
      <c r="C258" s="7" t="s">
        <v>133</v>
      </c>
      <c r="D258" s="8">
        <f>50*0.27</f>
        <v>13.5</v>
      </c>
      <c r="E258" s="10"/>
    </row>
    <row r="259" spans="1:5" x14ac:dyDescent="0.25">
      <c r="A259" s="9" t="s">
        <v>483</v>
      </c>
      <c r="B259" s="6" t="s">
        <v>484</v>
      </c>
      <c r="C259" s="7" t="s">
        <v>133</v>
      </c>
      <c r="D259" s="8">
        <f>50*0.27</f>
        <v>13.5</v>
      </c>
      <c r="E259" s="10"/>
    </row>
    <row r="260" spans="1:5" ht="51" x14ac:dyDescent="0.25">
      <c r="A260" s="9" t="s">
        <v>485</v>
      </c>
      <c r="B260" s="6" t="s">
        <v>486</v>
      </c>
      <c r="C260" s="7" t="s">
        <v>79</v>
      </c>
      <c r="D260" s="8">
        <f>250*0.27</f>
        <v>67.5</v>
      </c>
      <c r="E260" s="10" t="s">
        <v>508</v>
      </c>
    </row>
    <row r="261" spans="1:5" x14ac:dyDescent="0.25">
      <c r="A261" s="9" t="s">
        <v>487</v>
      </c>
      <c r="B261" s="6" t="s">
        <v>488</v>
      </c>
      <c r="C261" s="7" t="s">
        <v>85</v>
      </c>
      <c r="D261" s="8">
        <f>300*0.27</f>
        <v>81</v>
      </c>
      <c r="E261" s="10"/>
    </row>
    <row r="262" spans="1:5" x14ac:dyDescent="0.25">
      <c r="A262" s="9" t="s">
        <v>489</v>
      </c>
      <c r="B262" s="6" t="s">
        <v>490</v>
      </c>
      <c r="C262" s="7" t="s">
        <v>133</v>
      </c>
      <c r="D262" s="8">
        <f>50*0.27</f>
        <v>13.5</v>
      </c>
      <c r="E262" s="10"/>
    </row>
    <row r="263" spans="1:5" x14ac:dyDescent="0.25">
      <c r="A263" s="35"/>
      <c r="B263" s="39" t="s">
        <v>515</v>
      </c>
      <c r="C263" s="26"/>
      <c r="D263" s="26"/>
      <c r="E263" s="27"/>
    </row>
    <row r="264" spans="1:5" ht="29.25" customHeight="1" x14ac:dyDescent="0.25">
      <c r="A264" s="9" t="s">
        <v>493</v>
      </c>
      <c r="B264" s="6" t="s">
        <v>494</v>
      </c>
      <c r="C264" s="7" t="s">
        <v>294</v>
      </c>
      <c r="D264" s="8">
        <f>600*0.27</f>
        <v>162</v>
      </c>
      <c r="E264" s="10" t="s">
        <v>510</v>
      </c>
    </row>
    <row r="265" spans="1:5" x14ac:dyDescent="0.25">
      <c r="A265" s="9" t="s">
        <v>495</v>
      </c>
      <c r="B265" s="6" t="s">
        <v>496</v>
      </c>
      <c r="C265" s="7" t="s">
        <v>85</v>
      </c>
      <c r="D265" s="8">
        <f>300*0.27</f>
        <v>81</v>
      </c>
      <c r="E265" s="20" t="s">
        <v>509</v>
      </c>
    </row>
    <row r="266" spans="1:5" x14ac:dyDescent="0.25">
      <c r="A266" s="9" t="s">
        <v>491</v>
      </c>
      <c r="B266" s="6" t="s">
        <v>492</v>
      </c>
      <c r="C266" s="7" t="s">
        <v>83</v>
      </c>
      <c r="D266" s="8">
        <f>100*0.27</f>
        <v>27</v>
      </c>
      <c r="E266" s="10" t="s">
        <v>511</v>
      </c>
    </row>
    <row r="267" spans="1:5" ht="25.5" x14ac:dyDescent="0.25">
      <c r="A267" s="5" t="s">
        <v>497</v>
      </c>
      <c r="B267" s="17" t="s">
        <v>498</v>
      </c>
      <c r="C267" s="18" t="s">
        <v>85</v>
      </c>
      <c r="D267" s="19">
        <f>300*0.27</f>
        <v>81</v>
      </c>
      <c r="E267" s="22"/>
    </row>
    <row r="268" spans="1:5" ht="30" x14ac:dyDescent="0.25">
      <c r="A268" s="24"/>
      <c r="B268" s="24" t="s">
        <v>516</v>
      </c>
      <c r="C268" s="24"/>
      <c r="D268" s="24"/>
      <c r="E268" s="25"/>
    </row>
    <row r="269" spans="1:5" x14ac:dyDescent="0.25">
      <c r="A269" s="35"/>
      <c r="B269" s="39" t="s">
        <v>637</v>
      </c>
      <c r="C269" s="26"/>
      <c r="D269" s="26"/>
      <c r="E269" s="27"/>
    </row>
    <row r="270" spans="1:5" x14ac:dyDescent="0.25">
      <c r="A270" s="9" t="s">
        <v>530</v>
      </c>
      <c r="B270" s="6" t="s">
        <v>531</v>
      </c>
      <c r="C270" s="7" t="s">
        <v>360</v>
      </c>
      <c r="D270" s="8">
        <f>120*0.27</f>
        <v>32.400000000000006</v>
      </c>
      <c r="E270" s="20"/>
    </row>
    <row r="271" spans="1:5" x14ac:dyDescent="0.25">
      <c r="A271" s="9" t="s">
        <v>517</v>
      </c>
      <c r="B271" s="6" t="s">
        <v>518</v>
      </c>
      <c r="C271" s="7" t="s">
        <v>85</v>
      </c>
      <c r="D271" s="8">
        <f>300*0.27</f>
        <v>81</v>
      </c>
      <c r="E271" s="20" t="s">
        <v>609</v>
      </c>
    </row>
    <row r="272" spans="1:5" x14ac:dyDescent="0.25">
      <c r="A272" s="9" t="s">
        <v>519</v>
      </c>
      <c r="B272" s="6" t="s">
        <v>520</v>
      </c>
      <c r="C272" s="7" t="s">
        <v>83</v>
      </c>
      <c r="D272" s="8">
        <f>100*0.27</f>
        <v>27</v>
      </c>
      <c r="E272" s="20"/>
    </row>
    <row r="273" spans="1:5" ht="25.5" x14ac:dyDescent="0.25">
      <c r="A273" s="9" t="s">
        <v>523</v>
      </c>
      <c r="B273" s="6" t="s">
        <v>610</v>
      </c>
      <c r="C273" s="7" t="s">
        <v>96</v>
      </c>
      <c r="D273" s="8">
        <f>200*0.27</f>
        <v>54</v>
      </c>
      <c r="E273" s="20" t="s">
        <v>611</v>
      </c>
    </row>
    <row r="274" spans="1:5" x14ac:dyDescent="0.25">
      <c r="A274" s="9" t="s">
        <v>524</v>
      </c>
      <c r="B274" s="6" t="s">
        <v>525</v>
      </c>
      <c r="C274" s="7" t="s">
        <v>83</v>
      </c>
      <c r="D274" s="8">
        <f>100*0.27</f>
        <v>27</v>
      </c>
      <c r="E274" s="20"/>
    </row>
    <row r="275" spans="1:5" ht="51" x14ac:dyDescent="0.25">
      <c r="A275" s="9" t="s">
        <v>1035</v>
      </c>
      <c r="B275" s="6" t="s">
        <v>1041</v>
      </c>
      <c r="C275" s="7" t="s">
        <v>92</v>
      </c>
      <c r="D275" s="8">
        <f>10*0.27</f>
        <v>2.7</v>
      </c>
      <c r="E275" s="20" t="s">
        <v>1040</v>
      </c>
    </row>
    <row r="276" spans="1:5" ht="38.25" x14ac:dyDescent="0.25">
      <c r="A276" s="9" t="s">
        <v>1036</v>
      </c>
      <c r="B276" s="6" t="s">
        <v>1042</v>
      </c>
      <c r="C276" s="7" t="s">
        <v>82</v>
      </c>
      <c r="D276" s="8">
        <f>40*0.27</f>
        <v>10.8</v>
      </c>
      <c r="E276" s="20" t="s">
        <v>1038</v>
      </c>
    </row>
    <row r="277" spans="1:5" ht="51" x14ac:dyDescent="0.25">
      <c r="A277" s="9" t="s">
        <v>1037</v>
      </c>
      <c r="B277" s="6" t="s">
        <v>1043</v>
      </c>
      <c r="C277" s="7" t="s">
        <v>1033</v>
      </c>
      <c r="D277" s="8">
        <f>35*0.27</f>
        <v>9.4500000000000011</v>
      </c>
      <c r="E277" s="20" t="s">
        <v>1039</v>
      </c>
    </row>
    <row r="278" spans="1:5" ht="38.25" x14ac:dyDescent="0.25">
      <c r="A278" s="9" t="s">
        <v>1021</v>
      </c>
      <c r="B278" s="6" t="s">
        <v>1025</v>
      </c>
      <c r="C278" s="7" t="s">
        <v>87</v>
      </c>
      <c r="D278" s="8">
        <f>60*0.27</f>
        <v>16.200000000000003</v>
      </c>
      <c r="E278" s="20" t="s">
        <v>1023</v>
      </c>
    </row>
    <row r="279" spans="1:5" ht="38.25" x14ac:dyDescent="0.25">
      <c r="A279" s="9" t="s">
        <v>1022</v>
      </c>
      <c r="B279" s="6" t="s">
        <v>1026</v>
      </c>
      <c r="C279" s="7" t="s">
        <v>82</v>
      </c>
      <c r="D279" s="8">
        <f>40*0.27</f>
        <v>10.8</v>
      </c>
      <c r="E279" s="20" t="s">
        <v>1024</v>
      </c>
    </row>
    <row r="280" spans="1:5" ht="38.25" x14ac:dyDescent="0.25">
      <c r="A280" s="9" t="s">
        <v>1015</v>
      </c>
      <c r="B280" s="6" t="s">
        <v>1019</v>
      </c>
      <c r="C280" s="7" t="s">
        <v>82</v>
      </c>
      <c r="D280" s="8">
        <f>40*0.27</f>
        <v>10.8</v>
      </c>
      <c r="E280" s="20" t="s">
        <v>1017</v>
      </c>
    </row>
    <row r="281" spans="1:5" ht="38.25" x14ac:dyDescent="0.25">
      <c r="A281" s="9" t="s">
        <v>1016</v>
      </c>
      <c r="B281" s="6" t="s">
        <v>1020</v>
      </c>
      <c r="C281" s="7" t="s">
        <v>80</v>
      </c>
      <c r="D281" s="8">
        <f>150*0.27</f>
        <v>40.5</v>
      </c>
      <c r="E281" s="20" t="s">
        <v>1018</v>
      </c>
    </row>
    <row r="282" spans="1:5" x14ac:dyDescent="0.25">
      <c r="A282" s="9" t="s">
        <v>528</v>
      </c>
      <c r="B282" s="6" t="s">
        <v>529</v>
      </c>
      <c r="C282" s="7" t="s">
        <v>96</v>
      </c>
      <c r="D282" s="8">
        <f>200*0.27</f>
        <v>54</v>
      </c>
      <c r="E282" s="20"/>
    </row>
    <row r="283" spans="1:5" x14ac:dyDescent="0.25">
      <c r="A283" s="9" t="s">
        <v>532</v>
      </c>
      <c r="B283" s="6" t="s">
        <v>533</v>
      </c>
      <c r="C283" s="7" t="s">
        <v>80</v>
      </c>
      <c r="D283" s="8">
        <f>150*0.27</f>
        <v>40.5</v>
      </c>
      <c r="E283" s="20"/>
    </row>
    <row r="284" spans="1:5" x14ac:dyDescent="0.25">
      <c r="A284" s="9" t="s">
        <v>534</v>
      </c>
      <c r="B284" s="6" t="s">
        <v>535</v>
      </c>
      <c r="C284" s="7" t="s">
        <v>232</v>
      </c>
      <c r="D284" s="8">
        <f>70*0.27</f>
        <v>18.900000000000002</v>
      </c>
      <c r="E284" s="20"/>
    </row>
    <row r="285" spans="1:5" ht="25.5" x14ac:dyDescent="0.25">
      <c r="A285" s="9" t="s">
        <v>526</v>
      </c>
      <c r="B285" s="6" t="s">
        <v>527</v>
      </c>
      <c r="C285" s="7" t="s">
        <v>360</v>
      </c>
      <c r="D285" s="8">
        <f>120*0.27</f>
        <v>32.400000000000006</v>
      </c>
      <c r="E285" s="20"/>
    </row>
    <row r="286" spans="1:5" ht="38.25" x14ac:dyDescent="0.25">
      <c r="A286" s="9" t="s">
        <v>1027</v>
      </c>
      <c r="B286" s="6" t="s">
        <v>1031</v>
      </c>
      <c r="C286" s="7" t="s">
        <v>1033</v>
      </c>
      <c r="D286" s="8">
        <f>35*0.27</f>
        <v>9.4500000000000011</v>
      </c>
      <c r="E286" s="20" t="s">
        <v>1029</v>
      </c>
    </row>
    <row r="287" spans="1:5" ht="38.25" x14ac:dyDescent="0.25">
      <c r="A287" s="9" t="s">
        <v>1028</v>
      </c>
      <c r="B287" s="6" t="s">
        <v>1032</v>
      </c>
      <c r="C287" s="7" t="s">
        <v>1034</v>
      </c>
      <c r="D287" s="8">
        <f>21*0.27</f>
        <v>5.67</v>
      </c>
      <c r="E287" s="20" t="s">
        <v>1030</v>
      </c>
    </row>
    <row r="288" spans="1:5" ht="38.25" x14ac:dyDescent="0.25">
      <c r="A288" s="9" t="s">
        <v>1011</v>
      </c>
      <c r="B288" s="6" t="s">
        <v>1013</v>
      </c>
      <c r="C288" s="7" t="s">
        <v>1014</v>
      </c>
      <c r="D288" s="8">
        <f>45*0.27</f>
        <v>12.15</v>
      </c>
      <c r="E288" s="20" t="s">
        <v>1012</v>
      </c>
    </row>
    <row r="289" spans="1:5" x14ac:dyDescent="0.25">
      <c r="A289" s="9" t="s">
        <v>536</v>
      </c>
      <c r="B289" s="6" t="s">
        <v>537</v>
      </c>
      <c r="C289" s="7" t="s">
        <v>232</v>
      </c>
      <c r="D289" s="8">
        <f>70*0.27</f>
        <v>18.900000000000002</v>
      </c>
      <c r="E289" s="20"/>
    </row>
    <row r="290" spans="1:5" ht="25.5" x14ac:dyDescent="0.25">
      <c r="A290" s="9" t="s">
        <v>538</v>
      </c>
      <c r="B290" s="6" t="s">
        <v>539</v>
      </c>
      <c r="C290" s="7" t="s">
        <v>87</v>
      </c>
      <c r="D290" s="8">
        <f>60*0.27</f>
        <v>16.200000000000003</v>
      </c>
      <c r="E290" s="20"/>
    </row>
    <row r="291" spans="1:5" x14ac:dyDescent="0.25">
      <c r="A291" s="9" t="s">
        <v>540</v>
      </c>
      <c r="B291" s="6" t="s">
        <v>541</v>
      </c>
      <c r="C291" s="7" t="s">
        <v>232</v>
      </c>
      <c r="D291" s="8">
        <f>70*0.27</f>
        <v>18.900000000000002</v>
      </c>
      <c r="E291" s="20"/>
    </row>
    <row r="292" spans="1:5" x14ac:dyDescent="0.25">
      <c r="A292" s="9" t="s">
        <v>1197</v>
      </c>
      <c r="B292" s="6" t="s">
        <v>1198</v>
      </c>
      <c r="C292" s="7" t="s">
        <v>360</v>
      </c>
      <c r="D292" s="8">
        <f>120*0.27</f>
        <v>32.400000000000006</v>
      </c>
      <c r="E292" s="20"/>
    </row>
    <row r="293" spans="1:5" x14ac:dyDescent="0.25">
      <c r="A293" s="9" t="s">
        <v>521</v>
      </c>
      <c r="B293" s="6" t="s">
        <v>522</v>
      </c>
      <c r="C293" s="7" t="s">
        <v>96</v>
      </c>
      <c r="D293" s="8">
        <f>200*0.27</f>
        <v>54</v>
      </c>
      <c r="E293" s="20"/>
    </row>
    <row r="294" spans="1:5" x14ac:dyDescent="0.25">
      <c r="A294" s="9" t="s">
        <v>542</v>
      </c>
      <c r="B294" s="6" t="s">
        <v>543</v>
      </c>
      <c r="C294" s="7" t="s">
        <v>424</v>
      </c>
      <c r="D294" s="8">
        <f>130*0.27</f>
        <v>35.1</v>
      </c>
      <c r="E294" s="20"/>
    </row>
    <row r="295" spans="1:5" ht="38.25" x14ac:dyDescent="0.25">
      <c r="A295" s="9" t="s">
        <v>1044</v>
      </c>
      <c r="B295" s="6" t="s">
        <v>1045</v>
      </c>
      <c r="C295" s="7" t="s">
        <v>82</v>
      </c>
      <c r="D295" s="8">
        <f>40*0.27</f>
        <v>10.8</v>
      </c>
      <c r="E295" s="20" t="s">
        <v>1030</v>
      </c>
    </row>
    <row r="296" spans="1:5" x14ac:dyDescent="0.25">
      <c r="A296" s="56" t="s">
        <v>612</v>
      </c>
      <c r="B296" s="6" t="s">
        <v>613</v>
      </c>
      <c r="C296" s="7" t="s">
        <v>96</v>
      </c>
      <c r="D296" s="8">
        <f>200*0.27</f>
        <v>54</v>
      </c>
      <c r="E296" s="20" t="s">
        <v>614</v>
      </c>
    </row>
    <row r="297" spans="1:5" x14ac:dyDescent="0.25">
      <c r="A297" s="9" t="s">
        <v>544</v>
      </c>
      <c r="B297" s="6" t="s">
        <v>545</v>
      </c>
      <c r="C297" s="7" t="s">
        <v>417</v>
      </c>
      <c r="D297" s="8">
        <f>140*0.27</f>
        <v>37.800000000000004</v>
      </c>
      <c r="E297" s="20"/>
    </row>
    <row r="298" spans="1:5" ht="38.25" x14ac:dyDescent="0.25">
      <c r="A298" s="9" t="s">
        <v>1007</v>
      </c>
      <c r="B298" s="6" t="s">
        <v>1010</v>
      </c>
      <c r="C298" s="7" t="s">
        <v>92</v>
      </c>
      <c r="D298" s="8">
        <f>10*0.27</f>
        <v>2.7</v>
      </c>
      <c r="E298" s="20" t="s">
        <v>1009</v>
      </c>
    </row>
    <row r="299" spans="1:5" ht="30" x14ac:dyDescent="0.25">
      <c r="A299" s="35"/>
      <c r="B299" s="39" t="s">
        <v>638</v>
      </c>
      <c r="C299" s="26"/>
      <c r="D299" s="26"/>
      <c r="E299" s="27"/>
    </row>
    <row r="300" spans="1:5" ht="25.5" x14ac:dyDescent="0.25">
      <c r="A300" s="9" t="s">
        <v>550</v>
      </c>
      <c r="B300" s="6" t="s">
        <v>551</v>
      </c>
      <c r="C300" s="7" t="s">
        <v>82</v>
      </c>
      <c r="D300" s="8">
        <f>40*0.27</f>
        <v>10.8</v>
      </c>
      <c r="E300" s="47" t="s">
        <v>619</v>
      </c>
    </row>
    <row r="301" spans="1:5" ht="25.5" x14ac:dyDescent="0.25">
      <c r="A301" s="9" t="s">
        <v>554</v>
      </c>
      <c r="B301" s="6" t="s">
        <v>555</v>
      </c>
      <c r="C301" s="7" t="s">
        <v>85</v>
      </c>
      <c r="D301" s="8">
        <f>300*0.27</f>
        <v>81</v>
      </c>
      <c r="E301" s="47" t="s">
        <v>630</v>
      </c>
    </row>
    <row r="302" spans="1:5" ht="25.5" x14ac:dyDescent="0.25">
      <c r="A302" s="9" t="s">
        <v>556</v>
      </c>
      <c r="B302" s="6" t="s">
        <v>557</v>
      </c>
      <c r="C302" s="7" t="s">
        <v>232</v>
      </c>
      <c r="D302" s="8">
        <f>70*0.27</f>
        <v>18.900000000000002</v>
      </c>
      <c r="E302" s="47" t="s">
        <v>630</v>
      </c>
    </row>
    <row r="303" spans="1:5" ht="38.25" x14ac:dyDescent="0.25">
      <c r="A303" s="9" t="s">
        <v>558</v>
      </c>
      <c r="B303" s="6" t="s">
        <v>559</v>
      </c>
      <c r="C303" s="7" t="s">
        <v>360</v>
      </c>
      <c r="D303" s="8">
        <f>120*0.27</f>
        <v>32.400000000000006</v>
      </c>
      <c r="E303" s="47" t="s">
        <v>631</v>
      </c>
    </row>
    <row r="304" spans="1:5" ht="38.25" x14ac:dyDescent="0.25">
      <c r="A304" s="9" t="s">
        <v>560</v>
      </c>
      <c r="B304" s="6" t="s">
        <v>561</v>
      </c>
      <c r="C304" s="7" t="s">
        <v>360</v>
      </c>
      <c r="D304" s="8">
        <f>120*0.27</f>
        <v>32.400000000000006</v>
      </c>
      <c r="E304" s="47" t="s">
        <v>631</v>
      </c>
    </row>
    <row r="305" spans="1:5" ht="38.25" x14ac:dyDescent="0.25">
      <c r="A305" s="9" t="s">
        <v>562</v>
      </c>
      <c r="B305" s="6" t="s">
        <v>563</v>
      </c>
      <c r="C305" s="7" t="s">
        <v>85</v>
      </c>
      <c r="D305" s="8">
        <f>300*0.27</f>
        <v>81</v>
      </c>
      <c r="E305" s="47" t="s">
        <v>631</v>
      </c>
    </row>
    <row r="306" spans="1:5" ht="38.25" x14ac:dyDescent="0.25">
      <c r="A306" s="9" t="s">
        <v>566</v>
      </c>
      <c r="B306" s="6" t="s">
        <v>567</v>
      </c>
      <c r="C306" s="7" t="s">
        <v>85</v>
      </c>
      <c r="D306" s="8">
        <f>300*0.27</f>
        <v>81</v>
      </c>
      <c r="E306" s="47" t="s">
        <v>631</v>
      </c>
    </row>
    <row r="307" spans="1:5" x14ac:dyDescent="0.25">
      <c r="A307" s="9" t="s">
        <v>568</v>
      </c>
      <c r="B307" s="6" t="s">
        <v>569</v>
      </c>
      <c r="C307" s="7" t="s">
        <v>82</v>
      </c>
      <c r="D307" s="8">
        <f>40*0.27</f>
        <v>10.8</v>
      </c>
      <c r="E307" s="47" t="s">
        <v>615</v>
      </c>
    </row>
    <row r="308" spans="1:5" ht="38.25" x14ac:dyDescent="0.25">
      <c r="A308" s="9" t="s">
        <v>570</v>
      </c>
      <c r="B308" s="6" t="s">
        <v>571</v>
      </c>
      <c r="C308" s="7" t="s">
        <v>238</v>
      </c>
      <c r="D308" s="8">
        <f>180*0.27</f>
        <v>48.6</v>
      </c>
      <c r="E308" s="47" t="s">
        <v>631</v>
      </c>
    </row>
    <row r="309" spans="1:5" ht="38.25" x14ac:dyDescent="0.25">
      <c r="A309" s="9" t="s">
        <v>548</v>
      </c>
      <c r="B309" s="6" t="s">
        <v>549</v>
      </c>
      <c r="C309" s="7" t="s">
        <v>81</v>
      </c>
      <c r="D309" s="8">
        <f>500*0.27</f>
        <v>135</v>
      </c>
      <c r="E309" s="47" t="s">
        <v>628</v>
      </c>
    </row>
    <row r="310" spans="1:5" ht="25.5" x14ac:dyDescent="0.25">
      <c r="A310" s="9" t="s">
        <v>572</v>
      </c>
      <c r="B310" s="6" t="s">
        <v>573</v>
      </c>
      <c r="C310" s="7" t="s">
        <v>96</v>
      </c>
      <c r="D310" s="8">
        <f>200*0.27</f>
        <v>54</v>
      </c>
      <c r="E310" s="47" t="s">
        <v>633</v>
      </c>
    </row>
    <row r="311" spans="1:5" ht="38.25" x14ac:dyDescent="0.25">
      <c r="A311" s="9" t="s">
        <v>564</v>
      </c>
      <c r="B311" s="6" t="s">
        <v>565</v>
      </c>
      <c r="C311" s="7" t="s">
        <v>83</v>
      </c>
      <c r="D311" s="8">
        <f>100*0.27</f>
        <v>27</v>
      </c>
      <c r="E311" s="47" t="s">
        <v>632</v>
      </c>
    </row>
    <row r="312" spans="1:5" ht="38.25" x14ac:dyDescent="0.25">
      <c r="A312" s="9" t="s">
        <v>546</v>
      </c>
      <c r="B312" s="6" t="s">
        <v>617</v>
      </c>
      <c r="C312" s="7" t="s">
        <v>232</v>
      </c>
      <c r="D312" s="8">
        <f>70*0.27</f>
        <v>18.900000000000002</v>
      </c>
      <c r="E312" s="47" t="s">
        <v>626</v>
      </c>
    </row>
    <row r="313" spans="1:5" ht="38.25" x14ac:dyDescent="0.25">
      <c r="A313" s="9" t="s">
        <v>547</v>
      </c>
      <c r="B313" s="6" t="s">
        <v>618</v>
      </c>
      <c r="C313" s="7" t="s">
        <v>83</v>
      </c>
      <c r="D313" s="8">
        <f>100*0.27</f>
        <v>27</v>
      </c>
      <c r="E313" s="47" t="s">
        <v>627</v>
      </c>
    </row>
    <row r="314" spans="1:5" ht="51" x14ac:dyDescent="0.25">
      <c r="A314" s="9" t="s">
        <v>552</v>
      </c>
      <c r="B314" s="6" t="s">
        <v>620</v>
      </c>
      <c r="C314" s="7" t="s">
        <v>82</v>
      </c>
      <c r="D314" s="8">
        <f>40*0.27</f>
        <v>10.8</v>
      </c>
      <c r="E314" s="47" t="s">
        <v>616</v>
      </c>
    </row>
    <row r="315" spans="1:5" ht="63.75" x14ac:dyDescent="0.25">
      <c r="A315" s="9" t="s">
        <v>553</v>
      </c>
      <c r="B315" s="6" t="s">
        <v>621</v>
      </c>
      <c r="C315" s="7" t="s">
        <v>232</v>
      </c>
      <c r="D315" s="8">
        <f>70*0.27</f>
        <v>18.900000000000002</v>
      </c>
      <c r="E315" s="47" t="s">
        <v>629</v>
      </c>
    </row>
    <row r="316" spans="1:5" ht="30" x14ac:dyDescent="0.25">
      <c r="A316" s="35"/>
      <c r="B316" s="39" t="s">
        <v>639</v>
      </c>
      <c r="C316" s="26"/>
      <c r="D316" s="26"/>
      <c r="E316" s="27"/>
    </row>
    <row r="317" spans="1:5" x14ac:dyDescent="0.25">
      <c r="A317" s="35"/>
      <c r="B317" s="39" t="s">
        <v>640</v>
      </c>
      <c r="C317" s="26"/>
      <c r="D317" s="26"/>
      <c r="E317" s="27"/>
    </row>
    <row r="318" spans="1:5" ht="38.25" x14ac:dyDescent="0.25">
      <c r="A318" s="9" t="s">
        <v>998</v>
      </c>
      <c r="B318" s="6" t="s">
        <v>1004</v>
      </c>
      <c r="C318" s="7" t="s">
        <v>82</v>
      </c>
      <c r="D318" s="8">
        <f>40*0.27</f>
        <v>10.8</v>
      </c>
      <c r="E318" s="20" t="s">
        <v>1001</v>
      </c>
    </row>
    <row r="319" spans="1:5" ht="38.25" x14ac:dyDescent="0.25">
      <c r="A319" s="9" t="s">
        <v>999</v>
      </c>
      <c r="B319" s="6" t="s">
        <v>1005</v>
      </c>
      <c r="C319" s="7" t="s">
        <v>82</v>
      </c>
      <c r="D319" s="8">
        <f>40*0.27</f>
        <v>10.8</v>
      </c>
      <c r="E319" s="20" t="s">
        <v>1002</v>
      </c>
    </row>
    <row r="320" spans="1:5" ht="38.25" x14ac:dyDescent="0.25">
      <c r="A320" s="9" t="s">
        <v>1000</v>
      </c>
      <c r="B320" s="6" t="s">
        <v>1006</v>
      </c>
      <c r="C320" s="7" t="s">
        <v>82</v>
      </c>
      <c r="D320" s="8">
        <f>40*0.27</f>
        <v>10.8</v>
      </c>
      <c r="E320" s="20" t="s">
        <v>1003</v>
      </c>
    </row>
    <row r="321" spans="1:5" ht="25.5" x14ac:dyDescent="0.25">
      <c r="A321" s="9" t="s">
        <v>574</v>
      </c>
      <c r="B321" s="6" t="s">
        <v>575</v>
      </c>
      <c r="C321" s="7" t="s">
        <v>622</v>
      </c>
      <c r="D321" s="8">
        <f>170*0.27</f>
        <v>45.900000000000006</v>
      </c>
      <c r="E321" s="47" t="s">
        <v>624</v>
      </c>
    </row>
    <row r="322" spans="1:5" ht="51" x14ac:dyDescent="0.25">
      <c r="A322" s="9" t="s">
        <v>580</v>
      </c>
      <c r="B322" s="6" t="s">
        <v>1151</v>
      </c>
      <c r="C322" s="7" t="s">
        <v>80</v>
      </c>
      <c r="D322" s="8">
        <f>150*0.27</f>
        <v>40.5</v>
      </c>
      <c r="E322" s="47" t="s">
        <v>1150</v>
      </c>
    </row>
    <row r="323" spans="1:5" ht="25.5" x14ac:dyDescent="0.25">
      <c r="A323" s="9" t="s">
        <v>1152</v>
      </c>
      <c r="B323" s="6" t="s">
        <v>1153</v>
      </c>
      <c r="C323" s="7" t="s">
        <v>82</v>
      </c>
      <c r="D323" s="8">
        <f>40*0.27</f>
        <v>10.8</v>
      </c>
      <c r="E323" s="47"/>
    </row>
    <row r="324" spans="1:5" ht="38.25" x14ac:dyDescent="0.25">
      <c r="A324" s="9" t="s">
        <v>583</v>
      </c>
      <c r="B324" s="6" t="s">
        <v>584</v>
      </c>
      <c r="C324" s="7" t="s">
        <v>634</v>
      </c>
      <c r="D324" s="8">
        <f>20*0.27</f>
        <v>5.4</v>
      </c>
      <c r="E324" s="47"/>
    </row>
    <row r="325" spans="1:5" ht="25.5" x14ac:dyDescent="0.25">
      <c r="A325" s="9" t="s">
        <v>1154</v>
      </c>
      <c r="B325" s="6" t="s">
        <v>1155</v>
      </c>
      <c r="C325" s="7" t="s">
        <v>1139</v>
      </c>
      <c r="D325" s="8">
        <f>260*0.27</f>
        <v>70.2</v>
      </c>
      <c r="E325" s="47" t="s">
        <v>1156</v>
      </c>
    </row>
    <row r="326" spans="1:5" ht="51" x14ac:dyDescent="0.25">
      <c r="A326" s="9" t="s">
        <v>581</v>
      </c>
      <c r="B326" s="6" t="s">
        <v>582</v>
      </c>
      <c r="C326" s="7" t="s">
        <v>238</v>
      </c>
      <c r="D326" s="8">
        <f>180*0.27</f>
        <v>48.6</v>
      </c>
      <c r="E326" s="47" t="s">
        <v>625</v>
      </c>
    </row>
    <row r="327" spans="1:5" x14ac:dyDescent="0.25">
      <c r="A327" s="9" t="s">
        <v>1147</v>
      </c>
      <c r="B327" s="6" t="s">
        <v>1148</v>
      </c>
      <c r="C327" s="7" t="s">
        <v>83</v>
      </c>
      <c r="D327" s="8">
        <f>100*0.27</f>
        <v>27</v>
      </c>
      <c r="E327" s="47" t="s">
        <v>1149</v>
      </c>
    </row>
    <row r="328" spans="1:5" ht="51" x14ac:dyDescent="0.25">
      <c r="A328" s="9" t="s">
        <v>576</v>
      </c>
      <c r="B328" s="6" t="s">
        <v>577</v>
      </c>
      <c r="C328" s="7" t="s">
        <v>82</v>
      </c>
      <c r="D328" s="8">
        <f>40*0.27</f>
        <v>10.8</v>
      </c>
      <c r="E328" s="47" t="s">
        <v>1008</v>
      </c>
    </row>
    <row r="329" spans="1:5" ht="51" x14ac:dyDescent="0.25">
      <c r="A329" s="9" t="s">
        <v>578</v>
      </c>
      <c r="B329" s="6" t="s">
        <v>579</v>
      </c>
      <c r="C329" s="7" t="s">
        <v>232</v>
      </c>
      <c r="D329" s="8">
        <f>70*0.27</f>
        <v>18.900000000000002</v>
      </c>
      <c r="E329" s="47" t="s">
        <v>1008</v>
      </c>
    </row>
    <row r="330" spans="1:5" x14ac:dyDescent="0.25">
      <c r="A330" s="35"/>
      <c r="B330" s="39" t="s">
        <v>641</v>
      </c>
      <c r="C330" s="26"/>
      <c r="D330" s="26"/>
      <c r="E330" s="27"/>
    </row>
    <row r="331" spans="1:5" x14ac:dyDescent="0.25">
      <c r="A331" s="9" t="s">
        <v>585</v>
      </c>
      <c r="B331" s="6" t="s">
        <v>586</v>
      </c>
      <c r="C331" s="7" t="s">
        <v>360</v>
      </c>
      <c r="D331" s="8">
        <f>120*0.27</f>
        <v>32.400000000000006</v>
      </c>
      <c r="E331" s="20"/>
    </row>
    <row r="332" spans="1:5" x14ac:dyDescent="0.25">
      <c r="A332" s="35"/>
      <c r="B332" s="39" t="s">
        <v>642</v>
      </c>
      <c r="C332" s="26"/>
      <c r="D332" s="26"/>
      <c r="E332" s="27"/>
    </row>
    <row r="333" spans="1:5" x14ac:dyDescent="0.25">
      <c r="A333" s="9" t="s">
        <v>587</v>
      </c>
      <c r="B333" s="6" t="s">
        <v>588</v>
      </c>
      <c r="C333" s="7" t="s">
        <v>96</v>
      </c>
      <c r="D333" s="8">
        <f>200*0.27</f>
        <v>54</v>
      </c>
      <c r="E333" s="20"/>
    </row>
    <row r="334" spans="1:5" x14ac:dyDescent="0.25">
      <c r="A334" s="9" t="s">
        <v>595</v>
      </c>
      <c r="B334" s="6" t="s">
        <v>596</v>
      </c>
      <c r="C334" s="7" t="s">
        <v>375</v>
      </c>
      <c r="D334" s="8">
        <f>110*0.27</f>
        <v>29.700000000000003</v>
      </c>
      <c r="E334" s="20" t="s">
        <v>635</v>
      </c>
    </row>
    <row r="335" spans="1:5" x14ac:dyDescent="0.25">
      <c r="A335" s="9" t="s">
        <v>597</v>
      </c>
      <c r="B335" s="6" t="s">
        <v>598</v>
      </c>
      <c r="C335" s="7" t="s">
        <v>375</v>
      </c>
      <c r="D335" s="8">
        <f>110*0.27</f>
        <v>29.700000000000003</v>
      </c>
      <c r="E335" s="20"/>
    </row>
    <row r="336" spans="1:5" ht="25.5" x14ac:dyDescent="0.25">
      <c r="A336" s="9" t="s">
        <v>599</v>
      </c>
      <c r="B336" s="6" t="s">
        <v>600</v>
      </c>
      <c r="C336" s="7" t="s">
        <v>417</v>
      </c>
      <c r="D336" s="8">
        <f>140*0.27</f>
        <v>37.800000000000004</v>
      </c>
      <c r="E336" s="20" t="s">
        <v>425</v>
      </c>
    </row>
    <row r="337" spans="1:5" x14ac:dyDescent="0.25">
      <c r="A337" s="9" t="s">
        <v>603</v>
      </c>
      <c r="B337" s="6" t="s">
        <v>604</v>
      </c>
      <c r="C337" s="7" t="s">
        <v>247</v>
      </c>
      <c r="D337" s="8">
        <f>400*0.27</f>
        <v>108</v>
      </c>
      <c r="E337" s="20" t="s">
        <v>704</v>
      </c>
    </row>
    <row r="338" spans="1:5" x14ac:dyDescent="0.25">
      <c r="A338" s="9" t="s">
        <v>601</v>
      </c>
      <c r="B338" s="6" t="s">
        <v>602</v>
      </c>
      <c r="C338" s="7" t="s">
        <v>636</v>
      </c>
      <c r="D338" s="8">
        <f>340*0.27</f>
        <v>91.800000000000011</v>
      </c>
      <c r="E338" s="20" t="s">
        <v>425</v>
      </c>
    </row>
    <row r="339" spans="1:5" x14ac:dyDescent="0.25">
      <c r="A339" s="9" t="s">
        <v>589</v>
      </c>
      <c r="B339" s="6" t="s">
        <v>590</v>
      </c>
      <c r="C339" s="7" t="s">
        <v>80</v>
      </c>
      <c r="D339" s="8">
        <f>150*0.27</f>
        <v>40.5</v>
      </c>
      <c r="E339" s="20" t="s">
        <v>425</v>
      </c>
    </row>
    <row r="340" spans="1:5" x14ac:dyDescent="0.25">
      <c r="A340" s="9" t="s">
        <v>593</v>
      </c>
      <c r="B340" s="6" t="s">
        <v>594</v>
      </c>
      <c r="C340" s="7" t="s">
        <v>375</v>
      </c>
      <c r="D340" s="8">
        <f>110*0.27</f>
        <v>29.700000000000003</v>
      </c>
      <c r="E340" s="20" t="s">
        <v>425</v>
      </c>
    </row>
    <row r="341" spans="1:5" x14ac:dyDescent="0.25">
      <c r="A341" s="9" t="s">
        <v>591</v>
      </c>
      <c r="B341" s="6" t="s">
        <v>592</v>
      </c>
      <c r="C341" s="7" t="s">
        <v>80</v>
      </c>
      <c r="D341" s="8">
        <f>150*0.27</f>
        <v>40.5</v>
      </c>
      <c r="E341" s="20" t="s">
        <v>425</v>
      </c>
    </row>
    <row r="342" spans="1:5" x14ac:dyDescent="0.25">
      <c r="A342" s="9" t="s">
        <v>605</v>
      </c>
      <c r="B342" s="6" t="s">
        <v>606</v>
      </c>
      <c r="C342" s="7" t="s">
        <v>96</v>
      </c>
      <c r="D342" s="8">
        <f>200*0.27</f>
        <v>54</v>
      </c>
      <c r="E342" s="20"/>
    </row>
    <row r="343" spans="1:5" x14ac:dyDescent="0.25">
      <c r="A343" s="35"/>
      <c r="B343" s="39" t="s">
        <v>643</v>
      </c>
      <c r="C343" s="26"/>
      <c r="D343" s="26"/>
      <c r="E343" s="27"/>
    </row>
    <row r="344" spans="1:5" x14ac:dyDescent="0.25">
      <c r="A344" s="9" t="s">
        <v>1241</v>
      </c>
      <c r="B344" s="6" t="s">
        <v>1242</v>
      </c>
      <c r="C344" s="7" t="s">
        <v>96</v>
      </c>
      <c r="D344" s="8">
        <f>200*0.27</f>
        <v>54</v>
      </c>
      <c r="E344" s="20"/>
    </row>
    <row r="345" spans="1:5" ht="51" x14ac:dyDescent="0.25">
      <c r="A345" s="9" t="s">
        <v>964</v>
      </c>
      <c r="B345" s="6" t="s">
        <v>966</v>
      </c>
      <c r="C345" s="7" t="s">
        <v>232</v>
      </c>
      <c r="D345" s="8">
        <f>70*0.27</f>
        <v>18.900000000000002</v>
      </c>
      <c r="E345" s="20" t="s">
        <v>965</v>
      </c>
    </row>
    <row r="346" spans="1:5" ht="38.25" x14ac:dyDescent="0.25">
      <c r="A346" s="9" t="s">
        <v>971</v>
      </c>
      <c r="B346" s="6" t="s">
        <v>973</v>
      </c>
      <c r="C346" s="7" t="s">
        <v>623</v>
      </c>
      <c r="D346" s="8">
        <f>75*0.27</f>
        <v>20.25</v>
      </c>
      <c r="E346" s="20" t="s">
        <v>975</v>
      </c>
    </row>
    <row r="347" spans="1:5" ht="38.25" x14ac:dyDescent="0.25">
      <c r="A347" s="9" t="s">
        <v>972</v>
      </c>
      <c r="B347" s="6" t="s">
        <v>974</v>
      </c>
      <c r="C347" s="7" t="s">
        <v>507</v>
      </c>
      <c r="D347" s="8">
        <f>80*0.27</f>
        <v>21.6</v>
      </c>
      <c r="E347" s="20" t="s">
        <v>976</v>
      </c>
    </row>
    <row r="348" spans="1:5" ht="38.25" x14ac:dyDescent="0.25">
      <c r="A348" s="9" t="s">
        <v>977</v>
      </c>
      <c r="B348" s="6" t="s">
        <v>981</v>
      </c>
      <c r="C348" s="7" t="s">
        <v>623</v>
      </c>
      <c r="D348" s="8">
        <f>75*0.27</f>
        <v>20.25</v>
      </c>
      <c r="E348" s="20" t="s">
        <v>979</v>
      </c>
    </row>
    <row r="349" spans="1:5" ht="38.25" x14ac:dyDescent="0.25">
      <c r="A349" s="9" t="s">
        <v>978</v>
      </c>
      <c r="B349" s="6" t="s">
        <v>982</v>
      </c>
      <c r="C349" s="7" t="s">
        <v>417</v>
      </c>
      <c r="D349" s="8">
        <f>140*0.27</f>
        <v>37.800000000000004</v>
      </c>
      <c r="E349" s="20" t="s">
        <v>980</v>
      </c>
    </row>
    <row r="350" spans="1:5" ht="51" x14ac:dyDescent="0.25">
      <c r="A350" s="9" t="s">
        <v>986</v>
      </c>
      <c r="B350" s="6" t="s">
        <v>1218</v>
      </c>
      <c r="C350" s="7" t="s">
        <v>375</v>
      </c>
      <c r="D350" s="8">
        <f>110*0.27</f>
        <v>29.700000000000003</v>
      </c>
      <c r="E350" s="20" t="s">
        <v>987</v>
      </c>
    </row>
    <row r="351" spans="1:5" ht="38.25" x14ac:dyDescent="0.25">
      <c r="A351" s="9" t="s">
        <v>983</v>
      </c>
      <c r="B351" s="6" t="s">
        <v>985</v>
      </c>
      <c r="C351" s="7" t="s">
        <v>232</v>
      </c>
      <c r="D351" s="8">
        <f>70*0.27</f>
        <v>18.900000000000002</v>
      </c>
      <c r="E351" s="20" t="s">
        <v>984</v>
      </c>
    </row>
    <row r="352" spans="1:5" ht="38.25" x14ac:dyDescent="0.25">
      <c r="A352" s="9" t="s">
        <v>988</v>
      </c>
      <c r="B352" s="6" t="s">
        <v>992</v>
      </c>
      <c r="C352" s="7" t="s">
        <v>375</v>
      </c>
      <c r="D352" s="8">
        <f>110*0.27</f>
        <v>29.700000000000003</v>
      </c>
      <c r="E352" s="20" t="s">
        <v>990</v>
      </c>
    </row>
    <row r="353" spans="1:5" ht="38.25" x14ac:dyDescent="0.25">
      <c r="A353" s="9" t="s">
        <v>989</v>
      </c>
      <c r="B353" s="6" t="s">
        <v>993</v>
      </c>
      <c r="C353" s="7" t="s">
        <v>375</v>
      </c>
      <c r="D353" s="8">
        <f>110*0.27</f>
        <v>29.700000000000003</v>
      </c>
      <c r="E353" s="20" t="s">
        <v>991</v>
      </c>
    </row>
    <row r="354" spans="1:5" ht="38.25" x14ac:dyDescent="0.25">
      <c r="A354" s="9" t="s">
        <v>968</v>
      </c>
      <c r="B354" s="6" t="s">
        <v>970</v>
      </c>
      <c r="C354" s="7" t="s">
        <v>623</v>
      </c>
      <c r="D354" s="8">
        <f>75*0.27</f>
        <v>20.25</v>
      </c>
      <c r="E354" s="20" t="s">
        <v>969</v>
      </c>
    </row>
    <row r="355" spans="1:5" ht="38.25" x14ac:dyDescent="0.25">
      <c r="A355" s="9" t="s">
        <v>994</v>
      </c>
      <c r="B355" s="6" t="s">
        <v>996</v>
      </c>
      <c r="C355" s="7" t="s">
        <v>1129</v>
      </c>
      <c r="D355" s="8">
        <f>105*0.27</f>
        <v>28.35</v>
      </c>
      <c r="E355" s="20" t="s">
        <v>995</v>
      </c>
    </row>
    <row r="356" spans="1:5" x14ac:dyDescent="0.25">
      <c r="A356" s="5" t="s">
        <v>607</v>
      </c>
      <c r="B356" s="17" t="s">
        <v>608</v>
      </c>
      <c r="C356" s="18" t="s">
        <v>424</v>
      </c>
      <c r="D356" s="19">
        <f>130*0.27</f>
        <v>35.1</v>
      </c>
      <c r="E356" s="46" t="s">
        <v>425</v>
      </c>
    </row>
    <row r="357" spans="1:5" x14ac:dyDescent="0.25">
      <c r="A357" s="24"/>
      <c r="B357" s="24" t="s">
        <v>703</v>
      </c>
      <c r="C357" s="24"/>
      <c r="D357" s="24"/>
      <c r="E357" s="25"/>
    </row>
    <row r="358" spans="1:5" x14ac:dyDescent="0.25">
      <c r="A358" s="9" t="s">
        <v>644</v>
      </c>
      <c r="B358" s="6" t="s">
        <v>645</v>
      </c>
      <c r="C358" s="7" t="s">
        <v>110</v>
      </c>
      <c r="D358" s="8">
        <f>30*0.27</f>
        <v>8.1000000000000014</v>
      </c>
      <c r="E358" s="20"/>
    </row>
    <row r="359" spans="1:5" x14ac:dyDescent="0.25">
      <c r="A359" s="9" t="s">
        <v>648</v>
      </c>
      <c r="B359" s="6" t="s">
        <v>705</v>
      </c>
      <c r="C359" s="7" t="s">
        <v>87</v>
      </c>
      <c r="D359" s="8">
        <f>60*0.27</f>
        <v>16.200000000000003</v>
      </c>
      <c r="E359" s="20" t="s">
        <v>706</v>
      </c>
    </row>
    <row r="360" spans="1:5" ht="51" x14ac:dyDescent="0.25">
      <c r="A360" s="9" t="s">
        <v>926</v>
      </c>
      <c r="B360" s="6" t="s">
        <v>967</v>
      </c>
      <c r="C360" s="7" t="s">
        <v>83</v>
      </c>
      <c r="D360" s="8">
        <f>100*0.27</f>
        <v>27</v>
      </c>
      <c r="E360" s="20" t="s">
        <v>927</v>
      </c>
    </row>
    <row r="361" spans="1:5" ht="25.5" x14ac:dyDescent="0.25">
      <c r="A361" s="9" t="s">
        <v>649</v>
      </c>
      <c r="B361" s="6" t="s">
        <v>650</v>
      </c>
      <c r="C361" s="7" t="s">
        <v>324</v>
      </c>
      <c r="D361" s="8">
        <f>90*0.27</f>
        <v>24.3</v>
      </c>
      <c r="E361" s="20" t="s">
        <v>709</v>
      </c>
    </row>
    <row r="362" spans="1:5" ht="25.5" x14ac:dyDescent="0.25">
      <c r="A362" s="9" t="s">
        <v>653</v>
      </c>
      <c r="B362" s="6" t="s">
        <v>707</v>
      </c>
      <c r="C362" s="7" t="s">
        <v>83</v>
      </c>
      <c r="D362" s="8">
        <f>100*0.27</f>
        <v>27</v>
      </c>
      <c r="E362" s="20" t="s">
        <v>708</v>
      </c>
    </row>
    <row r="363" spans="1:5" ht="51" x14ac:dyDescent="0.25">
      <c r="A363" s="9" t="s">
        <v>654</v>
      </c>
      <c r="B363" s="6" t="s">
        <v>711</v>
      </c>
      <c r="C363" s="7" t="s">
        <v>83</v>
      </c>
      <c r="D363" s="8">
        <f>100*0.27</f>
        <v>27</v>
      </c>
      <c r="E363" s="20" t="s">
        <v>712</v>
      </c>
    </row>
    <row r="364" spans="1:5" ht="25.5" x14ac:dyDescent="0.25">
      <c r="A364" s="9" t="s">
        <v>655</v>
      </c>
      <c r="B364" s="6" t="s">
        <v>713</v>
      </c>
      <c r="C364" s="7" t="s">
        <v>85</v>
      </c>
      <c r="D364" s="8">
        <f>300*0.27</f>
        <v>81</v>
      </c>
      <c r="E364" s="20" t="s">
        <v>714</v>
      </c>
    </row>
    <row r="365" spans="1:5" x14ac:dyDescent="0.25">
      <c r="A365" s="9" t="s">
        <v>656</v>
      </c>
      <c r="B365" s="6" t="s">
        <v>657</v>
      </c>
      <c r="C365" s="7" t="s">
        <v>83</v>
      </c>
      <c r="D365" s="8">
        <f>100*0.27</f>
        <v>27</v>
      </c>
      <c r="E365" s="20" t="s">
        <v>715</v>
      </c>
    </row>
    <row r="366" spans="1:5" x14ac:dyDescent="0.25">
      <c r="A366" s="9" t="s">
        <v>658</v>
      </c>
      <c r="B366" s="6" t="s">
        <v>659</v>
      </c>
      <c r="C366" s="7" t="s">
        <v>80</v>
      </c>
      <c r="D366" s="8">
        <f>150*0.27</f>
        <v>40.5</v>
      </c>
      <c r="E366" s="20"/>
    </row>
    <row r="367" spans="1:5" x14ac:dyDescent="0.25">
      <c r="A367" s="9" t="s">
        <v>1243</v>
      </c>
      <c r="B367" s="6" t="s">
        <v>1244</v>
      </c>
      <c r="C367" s="7" t="s">
        <v>110</v>
      </c>
      <c r="D367" s="8">
        <f>30*0.27</f>
        <v>8.1000000000000014</v>
      </c>
      <c r="E367" s="20"/>
    </row>
    <row r="368" spans="1:5" x14ac:dyDescent="0.25">
      <c r="A368" s="9" t="s">
        <v>1248</v>
      </c>
      <c r="B368" s="6" t="s">
        <v>1247</v>
      </c>
      <c r="C368" s="7" t="s">
        <v>110</v>
      </c>
      <c r="D368" s="8">
        <f>30*0.27</f>
        <v>8.1000000000000014</v>
      </c>
      <c r="E368" s="20" t="s">
        <v>1249</v>
      </c>
    </row>
    <row r="369" spans="1:5" x14ac:dyDescent="0.25">
      <c r="A369" s="9" t="s">
        <v>660</v>
      </c>
      <c r="B369" s="6" t="s">
        <v>661</v>
      </c>
      <c r="C369" s="7" t="s">
        <v>634</v>
      </c>
      <c r="D369" s="8">
        <f>20*0.27</f>
        <v>5.4</v>
      </c>
      <c r="E369" s="20"/>
    </row>
    <row r="370" spans="1:5" x14ac:dyDescent="0.25">
      <c r="A370" s="9" t="s">
        <v>662</v>
      </c>
      <c r="B370" s="6" t="s">
        <v>663</v>
      </c>
      <c r="C370" s="7" t="s">
        <v>232</v>
      </c>
      <c r="D370" s="8">
        <f>70*0.27</f>
        <v>18.900000000000002</v>
      </c>
      <c r="E370" s="20"/>
    </row>
    <row r="371" spans="1:5" x14ac:dyDescent="0.25">
      <c r="A371" s="9" t="s">
        <v>664</v>
      </c>
      <c r="B371" s="6" t="s">
        <v>665</v>
      </c>
      <c r="C371" s="7" t="s">
        <v>96</v>
      </c>
      <c r="D371" s="8">
        <f>200*0.27</f>
        <v>54</v>
      </c>
      <c r="E371" s="20"/>
    </row>
    <row r="372" spans="1:5" x14ac:dyDescent="0.25">
      <c r="A372" s="9" t="s">
        <v>679</v>
      </c>
      <c r="B372" s="6" t="s">
        <v>720</v>
      </c>
      <c r="C372" s="7" t="s">
        <v>133</v>
      </c>
      <c r="D372" s="8">
        <f>50*0.27</f>
        <v>13.5</v>
      </c>
      <c r="E372" s="20" t="s">
        <v>721</v>
      </c>
    </row>
    <row r="373" spans="1:5" x14ac:dyDescent="0.25">
      <c r="A373" s="9" t="s">
        <v>646</v>
      </c>
      <c r="B373" s="6" t="s">
        <v>647</v>
      </c>
      <c r="C373" s="7" t="s">
        <v>110</v>
      </c>
      <c r="D373" s="8">
        <f>30*0.27</f>
        <v>8.1000000000000014</v>
      </c>
      <c r="E373" s="20"/>
    </row>
    <row r="374" spans="1:5" x14ac:dyDescent="0.25">
      <c r="A374" s="9" t="s">
        <v>666</v>
      </c>
      <c r="B374" s="6" t="s">
        <v>667</v>
      </c>
      <c r="C374" s="7" t="s">
        <v>82</v>
      </c>
      <c r="D374" s="8">
        <f>40*0.27</f>
        <v>10.8</v>
      </c>
      <c r="E374" s="20"/>
    </row>
    <row r="375" spans="1:5" x14ac:dyDescent="0.25">
      <c r="A375" s="9" t="s">
        <v>668</v>
      </c>
      <c r="B375" s="6" t="s">
        <v>669</v>
      </c>
      <c r="C375" s="7" t="s">
        <v>96</v>
      </c>
      <c r="D375" s="8">
        <f>200*0.27</f>
        <v>54</v>
      </c>
      <c r="E375" s="20"/>
    </row>
    <row r="376" spans="1:5" x14ac:dyDescent="0.25">
      <c r="A376" s="9" t="s">
        <v>1245</v>
      </c>
      <c r="B376" s="6" t="s">
        <v>1246</v>
      </c>
      <c r="C376" s="7" t="s">
        <v>1033</v>
      </c>
      <c r="D376" s="8">
        <f>35*0.27</f>
        <v>9.4500000000000011</v>
      </c>
      <c r="E376" s="20"/>
    </row>
    <row r="377" spans="1:5" x14ac:dyDescent="0.25">
      <c r="A377" s="9" t="s">
        <v>1199</v>
      </c>
      <c r="B377" s="6" t="s">
        <v>1200</v>
      </c>
      <c r="C377" s="7" t="s">
        <v>238</v>
      </c>
      <c r="D377" s="8">
        <f>180*0.27</f>
        <v>48.6</v>
      </c>
      <c r="E377" s="20"/>
    </row>
    <row r="378" spans="1:5" ht="38.25" x14ac:dyDescent="0.25">
      <c r="A378" s="9" t="s">
        <v>928</v>
      </c>
      <c r="B378" s="6" t="s">
        <v>929</v>
      </c>
      <c r="C378" s="7" t="s">
        <v>634</v>
      </c>
      <c r="D378" s="8">
        <f>20*0.27</f>
        <v>5.4</v>
      </c>
      <c r="E378" s="20" t="s">
        <v>930</v>
      </c>
    </row>
    <row r="379" spans="1:5" x14ac:dyDescent="0.25">
      <c r="A379" s="9" t="s">
        <v>670</v>
      </c>
      <c r="B379" s="6" t="s">
        <v>671</v>
      </c>
      <c r="C379" s="7" t="s">
        <v>133</v>
      </c>
      <c r="D379" s="8">
        <f>50*0.27</f>
        <v>13.5</v>
      </c>
      <c r="E379" s="20"/>
    </row>
    <row r="380" spans="1:5" ht="25.5" x14ac:dyDescent="0.25">
      <c r="A380" s="9" t="s">
        <v>651</v>
      </c>
      <c r="B380" s="6" t="s">
        <v>652</v>
      </c>
      <c r="C380" s="7" t="s">
        <v>324</v>
      </c>
      <c r="D380" s="8">
        <f>90*0.27</f>
        <v>24.3</v>
      </c>
      <c r="E380" s="20" t="s">
        <v>710</v>
      </c>
    </row>
    <row r="381" spans="1:5" x14ac:dyDescent="0.25">
      <c r="A381" s="9" t="s">
        <v>1273</v>
      </c>
      <c r="B381" s="6" t="s">
        <v>1274</v>
      </c>
      <c r="C381" s="7" t="s">
        <v>507</v>
      </c>
      <c r="D381" s="8">
        <f>80*0.27</f>
        <v>21.6</v>
      </c>
      <c r="E381" s="20"/>
    </row>
    <row r="382" spans="1:5" x14ac:dyDescent="0.25">
      <c r="A382" s="9" t="s">
        <v>1271</v>
      </c>
      <c r="B382" s="6" t="s">
        <v>1272</v>
      </c>
      <c r="C382" s="7" t="s">
        <v>92</v>
      </c>
      <c r="D382" s="8">
        <f>10*0.27</f>
        <v>2.7</v>
      </c>
      <c r="E382" s="20"/>
    </row>
    <row r="383" spans="1:5" x14ac:dyDescent="0.25">
      <c r="A383" s="9" t="s">
        <v>695</v>
      </c>
      <c r="B383" s="6" t="s">
        <v>696</v>
      </c>
      <c r="C383" s="7" t="s">
        <v>507</v>
      </c>
      <c r="D383" s="8">
        <f>80*0.27</f>
        <v>21.6</v>
      </c>
      <c r="E383" s="36"/>
    </row>
    <row r="384" spans="1:5" x14ac:dyDescent="0.25">
      <c r="A384" s="9" t="s">
        <v>672</v>
      </c>
      <c r="B384" s="6" t="s">
        <v>717</v>
      </c>
      <c r="C384" s="7" t="s">
        <v>716</v>
      </c>
      <c r="D384" s="8">
        <f>160*0.27</f>
        <v>43.2</v>
      </c>
      <c r="E384" s="20" t="s">
        <v>718</v>
      </c>
    </row>
    <row r="385" spans="1:5" x14ac:dyDescent="0.25">
      <c r="A385" s="9" t="s">
        <v>1275</v>
      </c>
      <c r="B385" s="6" t="s">
        <v>1276</v>
      </c>
      <c r="C385" s="7" t="s">
        <v>80</v>
      </c>
      <c r="D385" s="8">
        <f>150*0.27</f>
        <v>40.5</v>
      </c>
      <c r="E385" s="20" t="s">
        <v>1277</v>
      </c>
    </row>
    <row r="386" spans="1:5" x14ac:dyDescent="0.25">
      <c r="A386" s="9" t="s">
        <v>1201</v>
      </c>
      <c r="B386" s="6" t="s">
        <v>1202</v>
      </c>
      <c r="C386" s="7" t="s">
        <v>1203</v>
      </c>
      <c r="D386" s="8">
        <f>420*0.27</f>
        <v>113.4</v>
      </c>
      <c r="E386" s="20"/>
    </row>
    <row r="387" spans="1:5" x14ac:dyDescent="0.25">
      <c r="A387" s="9" t="s">
        <v>673</v>
      </c>
      <c r="B387" s="6" t="s">
        <v>674</v>
      </c>
      <c r="C387" s="7" t="s">
        <v>133</v>
      </c>
      <c r="D387" s="8">
        <f>50*0.27</f>
        <v>13.5</v>
      </c>
      <c r="E387" s="36"/>
    </row>
    <row r="388" spans="1:5" ht="25.5" x14ac:dyDescent="0.25">
      <c r="A388" s="9" t="s">
        <v>675</v>
      </c>
      <c r="B388" s="6" t="s">
        <v>676</v>
      </c>
      <c r="C388" s="7" t="s">
        <v>424</v>
      </c>
      <c r="D388" s="8">
        <f>130*0.27</f>
        <v>35.1</v>
      </c>
      <c r="E388" s="36"/>
    </row>
    <row r="389" spans="1:5" ht="38.25" x14ac:dyDescent="0.25">
      <c r="A389" s="9" t="s">
        <v>677</v>
      </c>
      <c r="B389" s="6" t="s">
        <v>678</v>
      </c>
      <c r="C389" s="7" t="s">
        <v>636</v>
      </c>
      <c r="D389" s="8">
        <f>340*0.27</f>
        <v>91.800000000000011</v>
      </c>
      <c r="E389" s="20" t="s">
        <v>719</v>
      </c>
    </row>
    <row r="390" spans="1:5" ht="38.25" x14ac:dyDescent="0.25">
      <c r="A390" s="9" t="s">
        <v>1135</v>
      </c>
      <c r="B390" s="6" t="s">
        <v>934</v>
      </c>
      <c r="C390" s="7" t="s">
        <v>935</v>
      </c>
      <c r="D390" s="8">
        <f>5*0.27</f>
        <v>1.35</v>
      </c>
      <c r="E390" s="20" t="s">
        <v>1136</v>
      </c>
    </row>
    <row r="391" spans="1:5" ht="38.25" x14ac:dyDescent="0.25">
      <c r="A391" s="9" t="s">
        <v>949</v>
      </c>
      <c r="B391" s="6" t="s">
        <v>951</v>
      </c>
      <c r="C391" s="7" t="s">
        <v>935</v>
      </c>
      <c r="D391" s="8">
        <f>5*0.27</f>
        <v>1.35</v>
      </c>
      <c r="E391" s="20" t="s">
        <v>950</v>
      </c>
    </row>
    <row r="392" spans="1:5" ht="38.25" x14ac:dyDescent="0.25">
      <c r="A392" s="9" t="s">
        <v>936</v>
      </c>
      <c r="B392" s="6" t="s">
        <v>937</v>
      </c>
      <c r="C392" s="7" t="s">
        <v>92</v>
      </c>
      <c r="D392" s="8">
        <f>10*0.27</f>
        <v>2.7</v>
      </c>
      <c r="E392" s="20" t="s">
        <v>938</v>
      </c>
    </row>
    <row r="393" spans="1:5" ht="51" x14ac:dyDescent="0.25">
      <c r="A393" s="9" t="s">
        <v>931</v>
      </c>
      <c r="B393" s="6" t="s">
        <v>932</v>
      </c>
      <c r="C393" s="7" t="s">
        <v>92</v>
      </c>
      <c r="D393" s="8">
        <f>10*0.27</f>
        <v>2.7</v>
      </c>
      <c r="E393" s="20" t="s">
        <v>933</v>
      </c>
    </row>
    <row r="394" spans="1:5" ht="38.25" x14ac:dyDescent="0.25">
      <c r="A394" s="9" t="s">
        <v>939</v>
      </c>
      <c r="B394" s="6" t="s">
        <v>940</v>
      </c>
      <c r="C394" s="7" t="s">
        <v>942</v>
      </c>
      <c r="D394" s="8">
        <f>15*0.27</f>
        <v>4.0500000000000007</v>
      </c>
      <c r="E394" s="20" t="s">
        <v>941</v>
      </c>
    </row>
    <row r="395" spans="1:5" ht="38.25" x14ac:dyDescent="0.25">
      <c r="A395" s="9" t="s">
        <v>943</v>
      </c>
      <c r="B395" s="6" t="s">
        <v>945</v>
      </c>
      <c r="C395" s="7" t="s">
        <v>942</v>
      </c>
      <c r="D395" s="8">
        <f>15*0.27</f>
        <v>4.0500000000000007</v>
      </c>
      <c r="E395" s="20" t="s">
        <v>944</v>
      </c>
    </row>
    <row r="396" spans="1:5" x14ac:dyDescent="0.25">
      <c r="A396" s="9" t="s">
        <v>1260</v>
      </c>
      <c r="B396" s="6" t="s">
        <v>1261</v>
      </c>
      <c r="C396" s="7" t="s">
        <v>634</v>
      </c>
      <c r="D396" s="8" t="s">
        <v>1262</v>
      </c>
      <c r="E396" s="20" t="s">
        <v>1263</v>
      </c>
    </row>
    <row r="397" spans="1:5" x14ac:dyDescent="0.25">
      <c r="A397" s="9" t="s">
        <v>1250</v>
      </c>
      <c r="B397" s="6" t="s">
        <v>1251</v>
      </c>
      <c r="C397" s="7" t="s">
        <v>294</v>
      </c>
      <c r="D397" s="8">
        <f>600*0.27</f>
        <v>162</v>
      </c>
      <c r="E397" s="20"/>
    </row>
    <row r="398" spans="1:5" ht="25.5" x14ac:dyDescent="0.25">
      <c r="A398" s="9" t="s">
        <v>680</v>
      </c>
      <c r="B398" s="6" t="s">
        <v>681</v>
      </c>
      <c r="C398" s="7" t="s">
        <v>96</v>
      </c>
      <c r="D398" s="8">
        <f>200*0.27</f>
        <v>54</v>
      </c>
      <c r="E398" s="36"/>
    </row>
    <row r="399" spans="1:5" ht="38.25" x14ac:dyDescent="0.25">
      <c r="A399" s="9" t="s">
        <v>952</v>
      </c>
      <c r="B399" s="6" t="s">
        <v>960</v>
      </c>
      <c r="C399" s="7" t="s">
        <v>942</v>
      </c>
      <c r="D399" s="8">
        <f>15*0.27</f>
        <v>4.0500000000000007</v>
      </c>
      <c r="E399" s="20" t="s">
        <v>953</v>
      </c>
    </row>
    <row r="400" spans="1:5" ht="51" x14ac:dyDescent="0.25">
      <c r="A400" s="9" t="s">
        <v>954</v>
      </c>
      <c r="B400" s="6" t="s">
        <v>956</v>
      </c>
      <c r="C400" s="7" t="s">
        <v>110</v>
      </c>
      <c r="D400" s="8">
        <f>30*0.27</f>
        <v>8.1000000000000014</v>
      </c>
      <c r="E400" s="20" t="s">
        <v>955</v>
      </c>
    </row>
    <row r="401" spans="1:5" x14ac:dyDescent="0.25">
      <c r="A401" s="9" t="s">
        <v>684</v>
      </c>
      <c r="B401" s="6" t="s">
        <v>685</v>
      </c>
      <c r="C401" s="7" t="s">
        <v>133</v>
      </c>
      <c r="D401" s="8">
        <f>50*0.27</f>
        <v>13.5</v>
      </c>
      <c r="E401" s="20"/>
    </row>
    <row r="402" spans="1:5" x14ac:dyDescent="0.25">
      <c r="A402" s="9" t="s">
        <v>682</v>
      </c>
      <c r="B402" s="6" t="s">
        <v>683</v>
      </c>
      <c r="C402" s="7" t="s">
        <v>83</v>
      </c>
      <c r="D402" s="8">
        <f>100*0.27</f>
        <v>27</v>
      </c>
      <c r="E402" s="36"/>
    </row>
    <row r="403" spans="1:5" ht="38.25" x14ac:dyDescent="0.25">
      <c r="A403" s="9" t="s">
        <v>946</v>
      </c>
      <c r="B403" s="6" t="s">
        <v>947</v>
      </c>
      <c r="C403" s="7" t="s">
        <v>942</v>
      </c>
      <c r="D403" s="8">
        <f>15*0.27</f>
        <v>4.0500000000000007</v>
      </c>
      <c r="E403" s="20" t="s">
        <v>948</v>
      </c>
    </row>
    <row r="404" spans="1:5" x14ac:dyDescent="0.25">
      <c r="A404" s="9" t="s">
        <v>686</v>
      </c>
      <c r="B404" s="6" t="s">
        <v>687</v>
      </c>
      <c r="C404" s="7" t="s">
        <v>82</v>
      </c>
      <c r="D404" s="8">
        <f>40*0.27</f>
        <v>10.8</v>
      </c>
      <c r="E404" s="20" t="s">
        <v>701</v>
      </c>
    </row>
    <row r="405" spans="1:5" x14ac:dyDescent="0.25">
      <c r="A405" s="9" t="s">
        <v>688</v>
      </c>
      <c r="B405" s="6" t="s">
        <v>689</v>
      </c>
      <c r="C405" s="7" t="s">
        <v>82</v>
      </c>
      <c r="D405" s="8">
        <f>40*0.27</f>
        <v>10.8</v>
      </c>
      <c r="E405" s="20" t="s">
        <v>701</v>
      </c>
    </row>
    <row r="406" spans="1:5" x14ac:dyDescent="0.25">
      <c r="A406" s="9" t="s">
        <v>690</v>
      </c>
      <c r="B406" s="6" t="s">
        <v>691</v>
      </c>
      <c r="C406" s="7" t="s">
        <v>82</v>
      </c>
      <c r="D406" s="8">
        <f>40*0.27</f>
        <v>10.8</v>
      </c>
      <c r="E406" s="20" t="s">
        <v>702</v>
      </c>
    </row>
    <row r="407" spans="1:5" x14ac:dyDescent="0.25">
      <c r="A407" s="9" t="s">
        <v>692</v>
      </c>
      <c r="B407" s="6" t="s">
        <v>693</v>
      </c>
      <c r="C407" s="7" t="s">
        <v>85</v>
      </c>
      <c r="D407" s="8">
        <f>300*0.27</f>
        <v>81</v>
      </c>
      <c r="E407" s="36"/>
    </row>
    <row r="408" spans="1:5" x14ac:dyDescent="0.25">
      <c r="A408" s="9" t="s">
        <v>1257</v>
      </c>
      <c r="B408" s="6" t="s">
        <v>1258</v>
      </c>
      <c r="C408" s="7" t="s">
        <v>1259</v>
      </c>
      <c r="D408" s="8">
        <f>440*0.27</f>
        <v>118.80000000000001</v>
      </c>
      <c r="E408" s="36"/>
    </row>
    <row r="409" spans="1:5" x14ac:dyDescent="0.25">
      <c r="A409" s="9" t="s">
        <v>1255</v>
      </c>
      <c r="B409" s="6" t="s">
        <v>1256</v>
      </c>
      <c r="C409" s="7" t="s">
        <v>375</v>
      </c>
      <c r="D409" s="8">
        <f>110*0.27</f>
        <v>29.700000000000003</v>
      </c>
      <c r="E409" s="36"/>
    </row>
    <row r="410" spans="1:5" x14ac:dyDescent="0.25">
      <c r="A410" s="9" t="s">
        <v>694</v>
      </c>
      <c r="B410" s="6" t="s">
        <v>723</v>
      </c>
      <c r="C410" s="7" t="s">
        <v>85</v>
      </c>
      <c r="D410" s="8">
        <f>300*0.27</f>
        <v>81</v>
      </c>
      <c r="E410" s="20" t="s">
        <v>722</v>
      </c>
    </row>
    <row r="411" spans="1:5" ht="51" x14ac:dyDescent="0.25">
      <c r="A411" s="9" t="s">
        <v>957</v>
      </c>
      <c r="B411" s="6" t="s">
        <v>959</v>
      </c>
      <c r="C411" s="7" t="s">
        <v>92</v>
      </c>
      <c r="D411" s="8">
        <f>10*0.27</f>
        <v>2.7</v>
      </c>
      <c r="E411" s="20" t="s">
        <v>958</v>
      </c>
    </row>
    <row r="412" spans="1:5" ht="38.25" x14ac:dyDescent="0.25">
      <c r="A412" s="9" t="s">
        <v>961</v>
      </c>
      <c r="B412" s="6" t="s">
        <v>963</v>
      </c>
      <c r="C412" s="7" t="s">
        <v>110</v>
      </c>
      <c r="D412" s="8">
        <f>30*0.27</f>
        <v>8.1000000000000014</v>
      </c>
      <c r="E412" s="20" t="s">
        <v>962</v>
      </c>
    </row>
    <row r="413" spans="1:5" x14ac:dyDescent="0.25">
      <c r="A413" s="9" t="s">
        <v>697</v>
      </c>
      <c r="B413" s="6" t="s">
        <v>698</v>
      </c>
      <c r="C413" s="7" t="s">
        <v>87</v>
      </c>
      <c r="D413" s="8">
        <f>60*0.27</f>
        <v>16.200000000000003</v>
      </c>
      <c r="E413" s="36"/>
    </row>
    <row r="414" spans="1:5" x14ac:dyDescent="0.25">
      <c r="A414" s="9" t="s">
        <v>699</v>
      </c>
      <c r="B414" s="6" t="s">
        <v>700</v>
      </c>
      <c r="C414" s="7" t="s">
        <v>87</v>
      </c>
      <c r="D414" s="8">
        <f>60*0.27</f>
        <v>16.200000000000003</v>
      </c>
      <c r="E414" s="20"/>
    </row>
    <row r="415" spans="1:5" x14ac:dyDescent="0.25">
      <c r="A415" s="56" t="s">
        <v>1265</v>
      </c>
      <c r="B415" s="6" t="s">
        <v>1268</v>
      </c>
      <c r="C415" s="7" t="s">
        <v>96</v>
      </c>
      <c r="D415" s="8">
        <f>200*0.27</f>
        <v>54</v>
      </c>
      <c r="E415" s="20" t="s">
        <v>1267</v>
      </c>
    </row>
    <row r="416" spans="1:5" ht="25.5" x14ac:dyDescent="0.25">
      <c r="A416" s="57" t="s">
        <v>1266</v>
      </c>
      <c r="B416" s="6" t="s">
        <v>1269</v>
      </c>
      <c r="C416" s="7" t="s">
        <v>424</v>
      </c>
      <c r="D416" s="8">
        <f>130*0.27</f>
        <v>35.1</v>
      </c>
      <c r="E416" s="20" t="s">
        <v>1270</v>
      </c>
    </row>
    <row r="417" spans="1:5" x14ac:dyDescent="0.25">
      <c r="A417" s="24"/>
      <c r="B417" s="24" t="s">
        <v>779</v>
      </c>
      <c r="C417" s="24"/>
      <c r="D417" s="24"/>
      <c r="E417" s="25"/>
    </row>
    <row r="418" spans="1:5" x14ac:dyDescent="0.25">
      <c r="A418" s="35"/>
      <c r="B418" s="39" t="s">
        <v>724</v>
      </c>
      <c r="C418" s="26"/>
      <c r="D418" s="26"/>
      <c r="E418" s="27"/>
    </row>
    <row r="419" spans="1:5" ht="51" x14ac:dyDescent="0.25">
      <c r="A419" s="9" t="s">
        <v>747</v>
      </c>
      <c r="B419" s="6" t="s">
        <v>725</v>
      </c>
      <c r="C419" s="7" t="s">
        <v>80</v>
      </c>
      <c r="D419" s="8">
        <f>150*0.27</f>
        <v>40.5</v>
      </c>
      <c r="E419" s="20" t="s">
        <v>762</v>
      </c>
    </row>
    <row r="420" spans="1:5" ht="25.5" x14ac:dyDescent="0.25">
      <c r="A420" s="9" t="s">
        <v>748</v>
      </c>
      <c r="B420" s="6" t="s">
        <v>726</v>
      </c>
      <c r="C420" s="7" t="s">
        <v>80</v>
      </c>
      <c r="D420" s="8">
        <f>150*0.27</f>
        <v>40.5</v>
      </c>
      <c r="E420" s="20"/>
    </row>
    <row r="421" spans="1:5" ht="25.5" x14ac:dyDescent="0.25">
      <c r="A421" s="9" t="s">
        <v>749</v>
      </c>
      <c r="B421" s="6" t="s">
        <v>727</v>
      </c>
      <c r="C421" s="7" t="s">
        <v>80</v>
      </c>
      <c r="D421" s="8">
        <f>150*0.27</f>
        <v>40.5</v>
      </c>
      <c r="E421" s="20"/>
    </row>
    <row r="422" spans="1:5" ht="38.25" x14ac:dyDescent="0.25">
      <c r="A422" s="9" t="s">
        <v>750</v>
      </c>
      <c r="B422" s="6" t="s">
        <v>728</v>
      </c>
      <c r="C422" s="7" t="s">
        <v>417</v>
      </c>
      <c r="D422" s="8">
        <f>140*0.27</f>
        <v>37.800000000000004</v>
      </c>
      <c r="E422" s="20" t="s">
        <v>761</v>
      </c>
    </row>
    <row r="423" spans="1:5" ht="34.5" customHeight="1" x14ac:dyDescent="0.25">
      <c r="A423" s="9" t="s">
        <v>1162</v>
      </c>
      <c r="B423" s="6" t="s">
        <v>1163</v>
      </c>
      <c r="C423" s="7" t="s">
        <v>360</v>
      </c>
      <c r="D423" s="8">
        <f>120*0.27</f>
        <v>32.400000000000006</v>
      </c>
      <c r="E423" s="20" t="s">
        <v>1164</v>
      </c>
    </row>
    <row r="424" spans="1:5" ht="25.5" x14ac:dyDescent="0.25">
      <c r="A424" s="9" t="s">
        <v>745</v>
      </c>
      <c r="B424" s="6" t="s">
        <v>751</v>
      </c>
      <c r="C424" s="7" t="s">
        <v>83</v>
      </c>
      <c r="D424" s="8">
        <f>100*0.27</f>
        <v>27</v>
      </c>
      <c r="E424" s="20"/>
    </row>
    <row r="425" spans="1:5" ht="25.5" x14ac:dyDescent="0.25">
      <c r="A425" s="9" t="s">
        <v>746</v>
      </c>
      <c r="B425" s="6" t="s">
        <v>729</v>
      </c>
      <c r="C425" s="7" t="s">
        <v>83</v>
      </c>
      <c r="D425" s="8">
        <f>100*0.27</f>
        <v>27</v>
      </c>
      <c r="E425" s="20"/>
    </row>
    <row r="426" spans="1:5" ht="38.25" x14ac:dyDescent="0.25">
      <c r="A426" s="56" t="s">
        <v>752</v>
      </c>
      <c r="B426" s="6" t="s">
        <v>764</v>
      </c>
      <c r="C426" s="7" t="s">
        <v>80</v>
      </c>
      <c r="D426" s="8">
        <f>150*0.27</f>
        <v>40.5</v>
      </c>
      <c r="E426" s="20" t="s">
        <v>765</v>
      </c>
    </row>
    <row r="427" spans="1:5" ht="38.25" x14ac:dyDescent="0.25">
      <c r="A427" s="56" t="s">
        <v>753</v>
      </c>
      <c r="B427" s="6" t="s">
        <v>756</v>
      </c>
      <c r="C427" s="7" t="s">
        <v>759</v>
      </c>
      <c r="D427" s="8">
        <f>290*0.27</f>
        <v>78.300000000000011</v>
      </c>
      <c r="E427" s="36"/>
    </row>
    <row r="428" spans="1:5" ht="38.25" x14ac:dyDescent="0.25">
      <c r="A428" s="56" t="s">
        <v>754</v>
      </c>
      <c r="B428" s="41" t="s">
        <v>1168</v>
      </c>
      <c r="C428" s="7" t="s">
        <v>760</v>
      </c>
      <c r="D428" s="8">
        <f>410*0.27</f>
        <v>110.7</v>
      </c>
      <c r="E428" s="20"/>
    </row>
    <row r="429" spans="1:5" ht="38.25" x14ac:dyDescent="0.25">
      <c r="A429" s="56" t="s">
        <v>755</v>
      </c>
      <c r="B429" s="41" t="s">
        <v>757</v>
      </c>
      <c r="C429" s="7" t="s">
        <v>760</v>
      </c>
      <c r="D429" s="8">
        <f>410*0.27</f>
        <v>110.7</v>
      </c>
      <c r="E429" s="20"/>
    </row>
    <row r="430" spans="1:5" ht="38.25" x14ac:dyDescent="0.25">
      <c r="A430" s="56" t="s">
        <v>763</v>
      </c>
      <c r="B430" s="41" t="s">
        <v>758</v>
      </c>
      <c r="C430" s="7" t="s">
        <v>759</v>
      </c>
      <c r="D430" s="8">
        <f>290*0.27</f>
        <v>78.300000000000011</v>
      </c>
      <c r="E430" s="20"/>
    </row>
    <row r="431" spans="1:5" ht="28.5" customHeight="1" x14ac:dyDescent="0.25">
      <c r="A431" s="56" t="s">
        <v>1158</v>
      </c>
      <c r="B431" s="41" t="s">
        <v>1166</v>
      </c>
      <c r="C431" s="7" t="s">
        <v>759</v>
      </c>
      <c r="D431" s="8">
        <f>290*0.27</f>
        <v>78.300000000000011</v>
      </c>
      <c r="E431" s="20"/>
    </row>
    <row r="432" spans="1:5" ht="50.25" customHeight="1" x14ac:dyDescent="0.25">
      <c r="A432" s="56" t="s">
        <v>1159</v>
      </c>
      <c r="B432" s="41" t="s">
        <v>1167</v>
      </c>
      <c r="C432" s="7" t="s">
        <v>80</v>
      </c>
      <c r="D432" s="8">
        <f>150*0.27</f>
        <v>40.5</v>
      </c>
      <c r="E432" s="20"/>
    </row>
    <row r="433" spans="1:5" ht="25.5" x14ac:dyDescent="0.25">
      <c r="A433" s="56" t="s">
        <v>1160</v>
      </c>
      <c r="B433" s="41" t="s">
        <v>1161</v>
      </c>
      <c r="C433" s="7" t="s">
        <v>360</v>
      </c>
      <c r="D433" s="8">
        <f>120*0.27</f>
        <v>32.400000000000006</v>
      </c>
      <c r="E433" s="20"/>
    </row>
    <row r="434" spans="1:5" ht="60" customHeight="1" x14ac:dyDescent="0.25">
      <c r="A434" s="55" t="s">
        <v>1165</v>
      </c>
      <c r="B434" s="41" t="s">
        <v>1169</v>
      </c>
      <c r="C434" s="7" t="s">
        <v>417</v>
      </c>
      <c r="D434" s="8">
        <f>140*0.27</f>
        <v>37.800000000000004</v>
      </c>
      <c r="E434" s="20"/>
    </row>
    <row r="435" spans="1:5" x14ac:dyDescent="0.25">
      <c r="A435" s="35"/>
      <c r="B435" s="39" t="s">
        <v>743</v>
      </c>
      <c r="C435" s="26"/>
      <c r="D435" s="26"/>
      <c r="E435" s="27"/>
    </row>
    <row r="436" spans="1:5" ht="25.5" x14ac:dyDescent="0.25">
      <c r="A436" s="56" t="s">
        <v>767</v>
      </c>
      <c r="B436" s="6" t="s">
        <v>730</v>
      </c>
      <c r="C436" s="7" t="s">
        <v>96</v>
      </c>
      <c r="D436" s="8">
        <f>200*0.27</f>
        <v>54</v>
      </c>
      <c r="E436" s="20" t="s">
        <v>766</v>
      </c>
    </row>
    <row r="437" spans="1:5" ht="38.25" x14ac:dyDescent="0.25">
      <c r="A437" s="56" t="s">
        <v>768</v>
      </c>
      <c r="B437" s="6" t="s">
        <v>731</v>
      </c>
      <c r="C437" s="7" t="s">
        <v>80</v>
      </c>
      <c r="D437" s="8">
        <f>150*0.27</f>
        <v>40.5</v>
      </c>
      <c r="E437" s="20" t="s">
        <v>744</v>
      </c>
    </row>
    <row r="438" spans="1:5" ht="25.5" x14ac:dyDescent="0.25">
      <c r="A438" s="56" t="s">
        <v>769</v>
      </c>
      <c r="B438" s="6" t="s">
        <v>732</v>
      </c>
      <c r="C438" s="7" t="s">
        <v>80</v>
      </c>
      <c r="D438" s="8">
        <f>150*0.27</f>
        <v>40.5</v>
      </c>
      <c r="E438" s="20" t="s">
        <v>744</v>
      </c>
    </row>
    <row r="439" spans="1:5" ht="38.25" x14ac:dyDescent="0.25">
      <c r="A439" s="56" t="s">
        <v>770</v>
      </c>
      <c r="B439" s="6" t="s">
        <v>733</v>
      </c>
      <c r="C439" s="7" t="s">
        <v>79</v>
      </c>
      <c r="D439" s="8">
        <f>250*0.27</f>
        <v>67.5</v>
      </c>
      <c r="E439" s="20"/>
    </row>
    <row r="440" spans="1:5" ht="51" x14ac:dyDescent="0.25">
      <c r="A440" s="56" t="s">
        <v>771</v>
      </c>
      <c r="B440" s="6" t="s">
        <v>734</v>
      </c>
      <c r="C440" s="7" t="s">
        <v>254</v>
      </c>
      <c r="D440" s="8">
        <f>1000*0.27</f>
        <v>270</v>
      </c>
      <c r="E440" s="20" t="s">
        <v>772</v>
      </c>
    </row>
    <row r="441" spans="1:5" ht="25.5" x14ac:dyDescent="0.25">
      <c r="A441" s="56" t="s">
        <v>773</v>
      </c>
      <c r="B441" s="6" t="s">
        <v>735</v>
      </c>
      <c r="C441" s="7" t="s">
        <v>133</v>
      </c>
      <c r="D441" s="8">
        <f>50*0.27</f>
        <v>13.5</v>
      </c>
      <c r="E441" s="20"/>
    </row>
    <row r="442" spans="1:5" x14ac:dyDescent="0.25">
      <c r="A442" s="56" t="s">
        <v>774</v>
      </c>
      <c r="B442" s="6" t="s">
        <v>736</v>
      </c>
      <c r="C442" s="7" t="s">
        <v>133</v>
      </c>
      <c r="D442" s="8">
        <f>50*0.27</f>
        <v>13.5</v>
      </c>
      <c r="E442" s="20"/>
    </row>
    <row r="443" spans="1:5" ht="25.5" x14ac:dyDescent="0.25">
      <c r="A443" s="56" t="s">
        <v>775</v>
      </c>
      <c r="B443" s="6" t="s">
        <v>737</v>
      </c>
      <c r="C443" s="7" t="s">
        <v>87</v>
      </c>
      <c r="D443" s="8">
        <f>60*0.27</f>
        <v>16.200000000000003</v>
      </c>
      <c r="E443" s="20"/>
    </row>
    <row r="444" spans="1:5" ht="38.25" x14ac:dyDescent="0.25">
      <c r="A444" s="56" t="s">
        <v>776</v>
      </c>
      <c r="B444" s="6" t="s">
        <v>738</v>
      </c>
      <c r="C444" s="7" t="s">
        <v>360</v>
      </c>
      <c r="D444" s="8">
        <f>120*0.27</f>
        <v>32.400000000000006</v>
      </c>
      <c r="E444" s="20"/>
    </row>
    <row r="445" spans="1:5" ht="38.25" x14ac:dyDescent="0.25">
      <c r="A445" s="56" t="s">
        <v>777</v>
      </c>
      <c r="B445" s="6" t="s">
        <v>739</v>
      </c>
      <c r="C445" s="7" t="s">
        <v>79</v>
      </c>
      <c r="D445" s="8">
        <f>250*0.27</f>
        <v>67.5</v>
      </c>
      <c r="E445" s="20"/>
    </row>
    <row r="446" spans="1:5" ht="38.25" x14ac:dyDescent="0.25">
      <c r="A446" s="56" t="s">
        <v>778</v>
      </c>
      <c r="B446" s="6" t="s">
        <v>740</v>
      </c>
      <c r="C446" s="7" t="s">
        <v>247</v>
      </c>
      <c r="D446" s="8">
        <f>400*0.27</f>
        <v>108</v>
      </c>
      <c r="E446" s="20"/>
    </row>
    <row r="447" spans="1:5" ht="38.25" x14ac:dyDescent="0.25">
      <c r="A447" s="56" t="s">
        <v>780</v>
      </c>
      <c r="B447" s="6" t="s">
        <v>741</v>
      </c>
      <c r="C447" s="7" t="s">
        <v>85</v>
      </c>
      <c r="D447" s="8">
        <f>300*0.27</f>
        <v>81</v>
      </c>
      <c r="E447" s="20" t="s">
        <v>789</v>
      </c>
    </row>
    <row r="448" spans="1:5" ht="51" x14ac:dyDescent="0.25">
      <c r="A448" s="55" t="s">
        <v>781</v>
      </c>
      <c r="B448" s="17" t="s">
        <v>742</v>
      </c>
      <c r="C448" s="18" t="s">
        <v>81</v>
      </c>
      <c r="D448" s="19">
        <f>500*0.27</f>
        <v>135</v>
      </c>
      <c r="E448" s="46" t="s">
        <v>788</v>
      </c>
    </row>
    <row r="449" spans="1:5" ht="30" x14ac:dyDescent="0.25">
      <c r="A449" s="24"/>
      <c r="B449" s="24" t="s">
        <v>823</v>
      </c>
      <c r="C449" s="24"/>
      <c r="D449" s="24"/>
      <c r="E449" s="25"/>
    </row>
    <row r="450" spans="1:5" ht="40.5" x14ac:dyDescent="0.25">
      <c r="A450" s="42"/>
      <c r="B450" s="43" t="s">
        <v>1223</v>
      </c>
      <c r="C450" s="44"/>
      <c r="D450" s="44"/>
      <c r="E450" s="45"/>
    </row>
    <row r="451" spans="1:5" ht="25.5" x14ac:dyDescent="0.25">
      <c r="A451" s="9" t="s">
        <v>814</v>
      </c>
      <c r="B451" s="6" t="s">
        <v>858</v>
      </c>
      <c r="C451" s="7" t="s">
        <v>1133</v>
      </c>
      <c r="D451" s="8">
        <f>830*0.27</f>
        <v>224.10000000000002</v>
      </c>
      <c r="E451" s="20"/>
    </row>
    <row r="452" spans="1:5" ht="25.5" x14ac:dyDescent="0.25">
      <c r="A452" s="9" t="s">
        <v>817</v>
      </c>
      <c r="B452" s="6" t="s">
        <v>818</v>
      </c>
      <c r="C452" s="7" t="s">
        <v>822</v>
      </c>
      <c r="D452" s="8">
        <f>350*0.27</f>
        <v>94.5</v>
      </c>
      <c r="E452" s="20"/>
    </row>
    <row r="453" spans="1:5" ht="25.5" x14ac:dyDescent="0.25">
      <c r="A453" s="9" t="s">
        <v>819</v>
      </c>
      <c r="B453" s="6" t="s">
        <v>820</v>
      </c>
      <c r="C453" s="7" t="s">
        <v>822</v>
      </c>
      <c r="D453" s="8">
        <f>350*0.27</f>
        <v>94.5</v>
      </c>
      <c r="E453" s="20"/>
    </row>
    <row r="454" spans="1:5" ht="25.5" x14ac:dyDescent="0.25">
      <c r="A454" s="9" t="s">
        <v>815</v>
      </c>
      <c r="B454" s="6" t="s">
        <v>1132</v>
      </c>
      <c r="C454" s="7" t="s">
        <v>821</v>
      </c>
      <c r="D454" s="8">
        <f>300*0.27</f>
        <v>81</v>
      </c>
      <c r="E454" s="20"/>
    </row>
    <row r="455" spans="1:5" ht="25.5" x14ac:dyDescent="0.25">
      <c r="A455" s="9" t="s">
        <v>816</v>
      </c>
      <c r="B455" s="6" t="s">
        <v>856</v>
      </c>
      <c r="C455" s="7" t="s">
        <v>790</v>
      </c>
      <c r="D455" s="8">
        <f>500*0.27</f>
        <v>135</v>
      </c>
      <c r="E455" s="20"/>
    </row>
    <row r="456" spans="1:5" ht="51" x14ac:dyDescent="0.25">
      <c r="A456" s="9" t="s">
        <v>855</v>
      </c>
      <c r="B456" s="6" t="s">
        <v>859</v>
      </c>
      <c r="C456" s="7" t="s">
        <v>1134</v>
      </c>
      <c r="D456" s="8">
        <f>570*0.27</f>
        <v>153.9</v>
      </c>
      <c r="E456" s="20" t="s">
        <v>857</v>
      </c>
    </row>
    <row r="457" spans="1:5" ht="40.5" x14ac:dyDescent="0.25">
      <c r="A457" s="42"/>
      <c r="B457" s="43" t="s">
        <v>1224</v>
      </c>
      <c r="C457" s="44"/>
      <c r="D457" s="44"/>
      <c r="E457" s="45"/>
    </row>
    <row r="458" spans="1:5" ht="25.5" x14ac:dyDescent="0.25">
      <c r="A458" s="9" t="s">
        <v>799</v>
      </c>
      <c r="B458" s="6" t="s">
        <v>1221</v>
      </c>
      <c r="C458" s="7" t="s">
        <v>807</v>
      </c>
      <c r="D458" s="8">
        <f>610*0.27</f>
        <v>164.70000000000002</v>
      </c>
      <c r="E458" s="20" t="s">
        <v>1240</v>
      </c>
    </row>
    <row r="459" spans="1:5" ht="38.25" x14ac:dyDescent="0.25">
      <c r="A459" s="9" t="s">
        <v>795</v>
      </c>
      <c r="B459" s="6" t="s">
        <v>1238</v>
      </c>
      <c r="C459" s="7" t="s">
        <v>804</v>
      </c>
      <c r="D459" s="8">
        <f>250*0.27</f>
        <v>67.5</v>
      </c>
      <c r="E459" s="20" t="s">
        <v>1235</v>
      </c>
    </row>
    <row r="460" spans="1:5" ht="38.25" x14ac:dyDescent="0.25">
      <c r="A460" s="9" t="s">
        <v>796</v>
      </c>
      <c r="B460" s="6" t="s">
        <v>1239</v>
      </c>
      <c r="C460" s="7" t="s">
        <v>805</v>
      </c>
      <c r="D460" s="8">
        <f>280*0.27</f>
        <v>75.600000000000009</v>
      </c>
      <c r="E460" s="20" t="s">
        <v>1235</v>
      </c>
    </row>
    <row r="461" spans="1:5" ht="38.25" x14ac:dyDescent="0.25">
      <c r="A461" s="9" t="s">
        <v>797</v>
      </c>
      <c r="B461" s="6" t="s">
        <v>1236</v>
      </c>
      <c r="C461" s="7" t="s">
        <v>806</v>
      </c>
      <c r="D461" s="8">
        <f>400*0.27</f>
        <v>108</v>
      </c>
      <c r="E461" s="20" t="s">
        <v>1235</v>
      </c>
    </row>
    <row r="462" spans="1:5" ht="38.25" x14ac:dyDescent="0.25">
      <c r="A462" s="9" t="s">
        <v>798</v>
      </c>
      <c r="B462" s="6" t="s">
        <v>1237</v>
      </c>
      <c r="C462" s="7" t="s">
        <v>844</v>
      </c>
      <c r="D462" s="8">
        <f>430*0.27</f>
        <v>116.10000000000001</v>
      </c>
      <c r="E462" s="20" t="s">
        <v>1235</v>
      </c>
    </row>
    <row r="463" spans="1:5" x14ac:dyDescent="0.25">
      <c r="A463" s="29"/>
      <c r="B463" s="38" t="s">
        <v>1219</v>
      </c>
      <c r="C463" s="32"/>
      <c r="D463" s="32"/>
      <c r="E463" s="37"/>
    </row>
    <row r="464" spans="1:5" ht="38.25" x14ac:dyDescent="0.25">
      <c r="A464" s="9" t="s">
        <v>782</v>
      </c>
      <c r="B464" s="6" t="s">
        <v>1296</v>
      </c>
      <c r="C464" s="7" t="s">
        <v>787</v>
      </c>
      <c r="D464" s="8">
        <f>510*0.27</f>
        <v>137.70000000000002</v>
      </c>
      <c r="E464" s="20" t="s">
        <v>1208</v>
      </c>
    </row>
    <row r="465" spans="1:5" ht="49.5" customHeight="1" x14ac:dyDescent="0.25">
      <c r="A465" s="9" t="s">
        <v>783</v>
      </c>
      <c r="B465" s="6" t="s">
        <v>1206</v>
      </c>
      <c r="C465" s="7" t="s">
        <v>790</v>
      </c>
      <c r="D465" s="8">
        <f>500*0.27</f>
        <v>135</v>
      </c>
      <c r="E465" s="20" t="s">
        <v>1207</v>
      </c>
    </row>
    <row r="466" spans="1:5" ht="38.25" x14ac:dyDescent="0.25">
      <c r="A466" s="9" t="s">
        <v>784</v>
      </c>
      <c r="B466" s="6" t="s">
        <v>1204</v>
      </c>
      <c r="C466" s="7" t="s">
        <v>791</v>
      </c>
      <c r="D466" s="8">
        <f>590*0.27</f>
        <v>159.30000000000001</v>
      </c>
      <c r="E466" s="20" t="s">
        <v>1205</v>
      </c>
    </row>
    <row r="467" spans="1:5" ht="38.25" x14ac:dyDescent="0.25">
      <c r="A467" s="9" t="s">
        <v>785</v>
      </c>
      <c r="B467" s="6" t="s">
        <v>1209</v>
      </c>
      <c r="C467" s="7" t="s">
        <v>792</v>
      </c>
      <c r="D467" s="8">
        <f>360*0.27</f>
        <v>97.2</v>
      </c>
      <c r="E467" s="20" t="s">
        <v>1210</v>
      </c>
    </row>
    <row r="468" spans="1:5" ht="42" customHeight="1" x14ac:dyDescent="0.25">
      <c r="A468" s="5" t="s">
        <v>786</v>
      </c>
      <c r="B468" s="17" t="s">
        <v>1211</v>
      </c>
      <c r="C468" s="18" t="s">
        <v>793</v>
      </c>
      <c r="D468" s="19">
        <f>480*0.27</f>
        <v>129.60000000000002</v>
      </c>
      <c r="E468" s="46" t="s">
        <v>1212</v>
      </c>
    </row>
    <row r="469" spans="1:5" ht="14.25" customHeight="1" x14ac:dyDescent="0.25">
      <c r="A469" s="29"/>
      <c r="B469" s="38" t="s">
        <v>1220</v>
      </c>
      <c r="C469" s="32"/>
      <c r="D469" s="32"/>
      <c r="E469" s="37"/>
    </row>
    <row r="470" spans="1:5" ht="38.25" x14ac:dyDescent="0.25">
      <c r="A470" s="9" t="s">
        <v>794</v>
      </c>
      <c r="B470" s="6" t="s">
        <v>1213</v>
      </c>
      <c r="C470" s="7" t="s">
        <v>803</v>
      </c>
      <c r="D470" s="8">
        <f>370*0.27</f>
        <v>99.9</v>
      </c>
      <c r="E470" s="20" t="s">
        <v>1214</v>
      </c>
    </row>
    <row r="471" spans="1:5" ht="25.5" x14ac:dyDescent="0.25">
      <c r="A471" s="9" t="s">
        <v>800</v>
      </c>
      <c r="B471" s="6" t="s">
        <v>1215</v>
      </c>
      <c r="C471" s="7" t="s">
        <v>808</v>
      </c>
      <c r="D471" s="8">
        <f>690*0.27</f>
        <v>186.3</v>
      </c>
      <c r="E471" s="20" t="s">
        <v>1214</v>
      </c>
    </row>
    <row r="472" spans="1:5" ht="25.5" x14ac:dyDescent="0.25">
      <c r="A472" s="9" t="s">
        <v>801</v>
      </c>
      <c r="B472" s="6" t="s">
        <v>1216</v>
      </c>
      <c r="C472" s="7" t="s">
        <v>809</v>
      </c>
      <c r="D472" s="8">
        <f>600*0.27</f>
        <v>162</v>
      </c>
      <c r="E472" s="20" t="s">
        <v>1214</v>
      </c>
    </row>
    <row r="473" spans="1:5" ht="25.5" x14ac:dyDescent="0.25">
      <c r="A473" s="9" t="s">
        <v>802</v>
      </c>
      <c r="B473" s="6" t="s">
        <v>1217</v>
      </c>
      <c r="C473" s="7" t="s">
        <v>810</v>
      </c>
      <c r="D473" s="8">
        <f>1030*0.27</f>
        <v>278.10000000000002</v>
      </c>
      <c r="E473" s="20" t="s">
        <v>1214</v>
      </c>
    </row>
    <row r="474" spans="1:5" ht="38.25" x14ac:dyDescent="0.25">
      <c r="A474" s="9" t="s">
        <v>811</v>
      </c>
      <c r="B474" s="6" t="s">
        <v>812</v>
      </c>
      <c r="C474" s="7" t="s">
        <v>96</v>
      </c>
      <c r="D474" s="8">
        <f>200*0.27</f>
        <v>54</v>
      </c>
      <c r="E474" s="20" t="s">
        <v>813</v>
      </c>
    </row>
    <row r="475" spans="1:5" x14ac:dyDescent="0.25">
      <c r="A475" s="29"/>
      <c r="B475" s="38" t="s">
        <v>1222</v>
      </c>
      <c r="C475" s="32"/>
      <c r="D475" s="32"/>
      <c r="E475" s="37"/>
    </row>
    <row r="476" spans="1:5" ht="40.5" x14ac:dyDescent="0.25">
      <c r="A476" s="42"/>
      <c r="B476" s="43" t="s">
        <v>1226</v>
      </c>
      <c r="C476" s="44"/>
      <c r="D476" s="44"/>
      <c r="E476" s="45"/>
    </row>
    <row r="477" spans="1:5" ht="76.5" x14ac:dyDescent="0.25">
      <c r="A477" s="49" t="s">
        <v>860</v>
      </c>
      <c r="B477" s="10" t="s">
        <v>1225</v>
      </c>
      <c r="C477" s="20" t="s">
        <v>1131</v>
      </c>
      <c r="D477" s="48">
        <f>870*0.27</f>
        <v>234.9</v>
      </c>
      <c r="E477" s="20" t="s">
        <v>1228</v>
      </c>
    </row>
    <row r="478" spans="1:5" x14ac:dyDescent="0.25">
      <c r="A478" s="29"/>
      <c r="B478" s="38" t="s">
        <v>824</v>
      </c>
      <c r="C478" s="32"/>
      <c r="D478" s="32"/>
      <c r="E478" s="37"/>
    </row>
    <row r="479" spans="1:5" ht="51" x14ac:dyDescent="0.25">
      <c r="A479" s="9" t="s">
        <v>861</v>
      </c>
      <c r="B479" s="6" t="s">
        <v>862</v>
      </c>
      <c r="C479" s="7" t="s">
        <v>851</v>
      </c>
      <c r="D479" s="8">
        <f>670*0.27</f>
        <v>180.9</v>
      </c>
      <c r="E479" s="20" t="s">
        <v>1227</v>
      </c>
    </row>
    <row r="480" spans="1:5" ht="37.5" customHeight="1" x14ac:dyDescent="0.25">
      <c r="A480" s="9" t="s">
        <v>22</v>
      </c>
      <c r="B480" s="6" t="s">
        <v>1230</v>
      </c>
      <c r="C480" s="7" t="s">
        <v>26</v>
      </c>
      <c r="D480" s="8">
        <f>1400*0.27</f>
        <v>378</v>
      </c>
      <c r="E480" s="10" t="s">
        <v>1231</v>
      </c>
    </row>
    <row r="481" spans="1:5" ht="51" x14ac:dyDescent="0.25">
      <c r="A481" s="56" t="s">
        <v>1232</v>
      </c>
      <c r="B481" s="6" t="s">
        <v>1229</v>
      </c>
      <c r="C481" s="7" t="s">
        <v>787</v>
      </c>
      <c r="D481" s="8">
        <f>510*0.27</f>
        <v>137.70000000000002</v>
      </c>
      <c r="E481" s="20" t="s">
        <v>863</v>
      </c>
    </row>
    <row r="482" spans="1:5" x14ac:dyDescent="0.25">
      <c r="A482" s="29"/>
      <c r="B482" s="38" t="s">
        <v>1130</v>
      </c>
      <c r="C482" s="32"/>
      <c r="D482" s="32"/>
      <c r="E482" s="37"/>
    </row>
    <row r="483" spans="1:5" ht="27.75" customHeight="1" x14ac:dyDescent="0.25">
      <c r="A483" s="9" t="s">
        <v>1179</v>
      </c>
      <c r="B483" s="6" t="s">
        <v>1183</v>
      </c>
      <c r="C483" s="7" t="s">
        <v>5</v>
      </c>
      <c r="D483" s="8">
        <f>200*0.28</f>
        <v>56.000000000000007</v>
      </c>
      <c r="E483" s="20" t="s">
        <v>1182</v>
      </c>
    </row>
    <row r="484" spans="1:5" ht="29.25" customHeight="1" x14ac:dyDescent="0.25">
      <c r="A484" s="9" t="s">
        <v>1180</v>
      </c>
      <c r="B484" s="6" t="s">
        <v>1184</v>
      </c>
      <c r="C484" s="7" t="s">
        <v>1181</v>
      </c>
      <c r="D484" s="8">
        <f>300*0.28</f>
        <v>84.000000000000014</v>
      </c>
      <c r="E484" s="20" t="s">
        <v>1182</v>
      </c>
    </row>
    <row r="485" spans="1:5" ht="25.5" x14ac:dyDescent="0.25">
      <c r="A485" s="9" t="s">
        <v>827</v>
      </c>
      <c r="B485" s="6" t="s">
        <v>1176</v>
      </c>
      <c r="C485" s="7" t="s">
        <v>847</v>
      </c>
      <c r="D485" s="8">
        <f>770*0.27</f>
        <v>207.9</v>
      </c>
      <c r="E485" s="20" t="s">
        <v>846</v>
      </c>
    </row>
    <row r="486" spans="1:5" ht="25.5" x14ac:dyDescent="0.25">
      <c r="A486" s="9" t="s">
        <v>828</v>
      </c>
      <c r="B486" s="6" t="s">
        <v>1177</v>
      </c>
      <c r="C486" s="7" t="s">
        <v>847</v>
      </c>
      <c r="D486" s="8">
        <f>770*0.27</f>
        <v>207.9</v>
      </c>
      <c r="E486" s="20" t="s">
        <v>845</v>
      </c>
    </row>
    <row r="487" spans="1:5" ht="25.5" x14ac:dyDescent="0.25">
      <c r="A487" s="9" t="s">
        <v>825</v>
      </c>
      <c r="B487" s="6" t="s">
        <v>842</v>
      </c>
      <c r="C487" s="7" t="s">
        <v>843</v>
      </c>
      <c r="D487" s="8">
        <f>410*0.27</f>
        <v>110.7</v>
      </c>
      <c r="E487" s="20"/>
    </row>
    <row r="488" spans="1:5" ht="51" x14ac:dyDescent="0.25">
      <c r="A488" s="9" t="s">
        <v>829</v>
      </c>
      <c r="B488" s="6" t="s">
        <v>1178</v>
      </c>
      <c r="C488" s="7" t="s">
        <v>848</v>
      </c>
      <c r="D488" s="8">
        <f>460*0.27</f>
        <v>124.2</v>
      </c>
      <c r="E488" s="20" t="s">
        <v>849</v>
      </c>
    </row>
    <row r="489" spans="1:5" ht="25.5" x14ac:dyDescent="0.25">
      <c r="A489" s="9" t="s">
        <v>826</v>
      </c>
      <c r="B489" s="6" t="s">
        <v>841</v>
      </c>
      <c r="C489" s="7" t="s">
        <v>844</v>
      </c>
      <c r="D489" s="8">
        <f>430*0.27</f>
        <v>116.10000000000001</v>
      </c>
      <c r="E489" s="20"/>
    </row>
    <row r="490" spans="1:5" ht="38.25" x14ac:dyDescent="0.25">
      <c r="A490" s="9" t="s">
        <v>830</v>
      </c>
      <c r="B490" s="6" t="s">
        <v>1186</v>
      </c>
      <c r="C490" s="7" t="s">
        <v>850</v>
      </c>
      <c r="D490" s="8">
        <f>620*0.27</f>
        <v>167.4</v>
      </c>
      <c r="E490" s="20" t="s">
        <v>1185</v>
      </c>
    </row>
    <row r="491" spans="1:5" ht="25.5" x14ac:dyDescent="0.25">
      <c r="A491" s="9" t="s">
        <v>831</v>
      </c>
      <c r="B491" s="6" t="s">
        <v>1170</v>
      </c>
      <c r="C491" s="7" t="s">
        <v>844</v>
      </c>
      <c r="D491" s="8">
        <f>430*0.27</f>
        <v>116.10000000000001</v>
      </c>
      <c r="E491" s="9"/>
    </row>
    <row r="492" spans="1:5" ht="25.5" x14ac:dyDescent="0.25">
      <c r="A492" s="9" t="s">
        <v>832</v>
      </c>
      <c r="B492" s="6" t="s">
        <v>836</v>
      </c>
      <c r="C492" s="7" t="s">
        <v>851</v>
      </c>
      <c r="D492" s="8">
        <f>670*0.27</f>
        <v>180.9</v>
      </c>
      <c r="E492" s="9"/>
    </row>
    <row r="493" spans="1:5" ht="25.5" x14ac:dyDescent="0.25">
      <c r="A493" s="9" t="s">
        <v>833</v>
      </c>
      <c r="B493" s="6" t="s">
        <v>837</v>
      </c>
      <c r="C493" s="7" t="s">
        <v>852</v>
      </c>
      <c r="D493" s="8">
        <f>1170*0.27</f>
        <v>315.90000000000003</v>
      </c>
      <c r="E493" s="9"/>
    </row>
    <row r="494" spans="1:5" ht="25.5" x14ac:dyDescent="0.25">
      <c r="A494" s="9" t="s">
        <v>834</v>
      </c>
      <c r="B494" s="6" t="s">
        <v>838</v>
      </c>
      <c r="C494" s="7" t="s">
        <v>854</v>
      </c>
      <c r="D494" s="8">
        <f>420*0.27</f>
        <v>113.4</v>
      </c>
      <c r="E494" s="9"/>
    </row>
    <row r="495" spans="1:5" ht="25.5" x14ac:dyDescent="0.25">
      <c r="A495" s="9" t="s">
        <v>835</v>
      </c>
      <c r="B495" s="6" t="s">
        <v>1174</v>
      </c>
      <c r="C495" s="7" t="s">
        <v>852</v>
      </c>
      <c r="D495" s="8">
        <f>1170*0.27</f>
        <v>315.90000000000003</v>
      </c>
      <c r="E495" s="20" t="s">
        <v>1175</v>
      </c>
    </row>
    <row r="496" spans="1:5" ht="25.5" x14ac:dyDescent="0.25">
      <c r="A496" s="56" t="s">
        <v>1157</v>
      </c>
      <c r="B496" s="6" t="s">
        <v>840</v>
      </c>
      <c r="C496" s="7" t="s">
        <v>853</v>
      </c>
      <c r="D496" s="8">
        <f>790*0.27</f>
        <v>213.3</v>
      </c>
      <c r="E496" s="9"/>
    </row>
    <row r="497" spans="1:5" ht="25.5" x14ac:dyDescent="0.25">
      <c r="A497" s="57" t="s">
        <v>1171</v>
      </c>
      <c r="B497" s="41" t="s">
        <v>1172</v>
      </c>
      <c r="C497" s="7" t="s">
        <v>1173</v>
      </c>
      <c r="D497" s="8">
        <f>910*0.27</f>
        <v>245.70000000000002</v>
      </c>
      <c r="E497" s="9"/>
    </row>
    <row r="498" spans="1:5" ht="25.5" x14ac:dyDescent="0.25">
      <c r="A498" s="57" t="s">
        <v>1191</v>
      </c>
      <c r="B498" s="41" t="s">
        <v>1187</v>
      </c>
      <c r="C498" s="7" t="s">
        <v>1188</v>
      </c>
      <c r="D498" s="8">
        <f>1630*0.27</f>
        <v>440.1</v>
      </c>
      <c r="E498" s="20" t="s">
        <v>1279</v>
      </c>
    </row>
    <row r="499" spans="1:5" ht="25.5" x14ac:dyDescent="0.25">
      <c r="A499" s="57" t="s">
        <v>1192</v>
      </c>
      <c r="B499" s="41" t="s">
        <v>1189</v>
      </c>
      <c r="C499" s="7" t="s">
        <v>1190</v>
      </c>
      <c r="D499" s="8">
        <f>1700*0.27</f>
        <v>459.00000000000006</v>
      </c>
      <c r="E499" s="20" t="s">
        <v>1280</v>
      </c>
    </row>
    <row r="500" spans="1:5" ht="25.5" x14ac:dyDescent="0.25">
      <c r="A500" s="57" t="s">
        <v>1193</v>
      </c>
      <c r="B500" s="41" t="s">
        <v>1194</v>
      </c>
      <c r="C500" s="7" t="s">
        <v>1196</v>
      </c>
      <c r="D500" s="8">
        <f>1220*0.27</f>
        <v>329.40000000000003</v>
      </c>
      <c r="E500" s="20" t="s">
        <v>1195</v>
      </c>
    </row>
    <row r="501" spans="1:5" x14ac:dyDescent="0.25">
      <c r="A501" s="24"/>
      <c r="B501" s="24" t="s">
        <v>839</v>
      </c>
      <c r="C501" s="24"/>
      <c r="D501" s="24"/>
      <c r="E501" s="25"/>
    </row>
    <row r="502" spans="1:5" ht="30" x14ac:dyDescent="0.25">
      <c r="A502" s="24"/>
      <c r="B502" s="24" t="s">
        <v>922</v>
      </c>
      <c r="C502" s="24"/>
      <c r="D502" s="24"/>
      <c r="E502" s="51"/>
    </row>
    <row r="503" spans="1:5" ht="30" x14ac:dyDescent="0.25">
      <c r="A503" s="42"/>
      <c r="B503" s="43" t="s">
        <v>923</v>
      </c>
      <c r="C503" s="44"/>
      <c r="D503" s="44"/>
      <c r="E503" s="45"/>
    </row>
    <row r="504" spans="1:5" x14ac:dyDescent="0.25">
      <c r="A504" s="53" t="s">
        <v>864</v>
      </c>
      <c r="B504" s="6" t="s">
        <v>881</v>
      </c>
      <c r="C504" s="7" t="s">
        <v>81</v>
      </c>
      <c r="D504" s="8">
        <f>500*0.27</f>
        <v>135</v>
      </c>
      <c r="E504" s="20" t="s">
        <v>882</v>
      </c>
    </row>
    <row r="505" spans="1:5" ht="25.5" x14ac:dyDescent="0.25">
      <c r="A505" s="53" t="s">
        <v>1252</v>
      </c>
      <c r="B505" s="6" t="s">
        <v>1253</v>
      </c>
      <c r="C505" s="7" t="s">
        <v>1254</v>
      </c>
      <c r="D505" s="8">
        <f>775*0.27</f>
        <v>209.25</v>
      </c>
      <c r="E505" s="20"/>
    </row>
    <row r="506" spans="1:5" x14ac:dyDescent="0.25">
      <c r="A506" s="56" t="s">
        <v>868</v>
      </c>
      <c r="B506" s="6" t="s">
        <v>867</v>
      </c>
      <c r="C506" s="7" t="s">
        <v>81</v>
      </c>
      <c r="D506" s="8">
        <f>500*0.27</f>
        <v>135</v>
      </c>
      <c r="E506" s="20" t="s">
        <v>869</v>
      </c>
    </row>
    <row r="507" spans="1:5" x14ac:dyDescent="0.25">
      <c r="A507" s="56" t="s">
        <v>870</v>
      </c>
      <c r="B507" s="6" t="s">
        <v>871</v>
      </c>
      <c r="C507" s="7" t="s">
        <v>81</v>
      </c>
      <c r="D507" s="8">
        <f>500*0.27</f>
        <v>135</v>
      </c>
      <c r="E507" s="20"/>
    </row>
    <row r="508" spans="1:5" x14ac:dyDescent="0.25">
      <c r="A508" s="56" t="s">
        <v>872</v>
      </c>
      <c r="B508" s="6" t="s">
        <v>875</v>
      </c>
      <c r="C508" s="7" t="s">
        <v>81</v>
      </c>
      <c r="D508" s="8">
        <f>500*0.27</f>
        <v>135</v>
      </c>
      <c r="E508" s="20" t="s">
        <v>873</v>
      </c>
    </row>
    <row r="509" spans="1:5" x14ac:dyDescent="0.25">
      <c r="A509" s="56" t="s">
        <v>876</v>
      </c>
      <c r="B509" s="6" t="s">
        <v>874</v>
      </c>
      <c r="C509" s="7" t="s">
        <v>81</v>
      </c>
      <c r="D509" s="8">
        <f>500*0.27</f>
        <v>135</v>
      </c>
      <c r="E509" s="20" t="s">
        <v>877</v>
      </c>
    </row>
    <row r="510" spans="1:5" ht="25.5" x14ac:dyDescent="0.25">
      <c r="A510" s="56" t="s">
        <v>879</v>
      </c>
      <c r="B510" s="6" t="s">
        <v>878</v>
      </c>
      <c r="C510" s="7" t="s">
        <v>360</v>
      </c>
      <c r="D510" s="8">
        <f>120*0.27</f>
        <v>32.400000000000006</v>
      </c>
      <c r="E510" s="20" t="s">
        <v>880</v>
      </c>
    </row>
    <row r="511" spans="1:5" x14ac:dyDescent="0.25">
      <c r="A511" s="56" t="s">
        <v>884</v>
      </c>
      <c r="B511" s="6" t="s">
        <v>883</v>
      </c>
      <c r="C511" s="7" t="s">
        <v>81</v>
      </c>
      <c r="D511" s="8">
        <f>500*0.27</f>
        <v>135</v>
      </c>
      <c r="E511" s="20"/>
    </row>
    <row r="512" spans="1:5" x14ac:dyDescent="0.25">
      <c r="A512" s="56" t="s">
        <v>887</v>
      </c>
      <c r="B512" s="6" t="s">
        <v>885</v>
      </c>
      <c r="C512" s="7" t="s">
        <v>81</v>
      </c>
      <c r="D512" s="8">
        <f>500*0.27</f>
        <v>135</v>
      </c>
      <c r="E512" s="20" t="s">
        <v>886</v>
      </c>
    </row>
    <row r="513" spans="1:5" ht="38.25" x14ac:dyDescent="0.25">
      <c r="A513" s="56" t="s">
        <v>890</v>
      </c>
      <c r="B513" s="6" t="s">
        <v>888</v>
      </c>
      <c r="C513" s="7" t="s">
        <v>81</v>
      </c>
      <c r="D513" s="8">
        <f>500*0.27</f>
        <v>135</v>
      </c>
      <c r="E513" s="20" t="s">
        <v>889</v>
      </c>
    </row>
    <row r="514" spans="1:5" ht="25.5" x14ac:dyDescent="0.25">
      <c r="A514" s="56" t="s">
        <v>892</v>
      </c>
      <c r="B514" s="6" t="s">
        <v>891</v>
      </c>
      <c r="C514" s="7" t="s">
        <v>294</v>
      </c>
      <c r="D514" s="8">
        <f>600*0.27</f>
        <v>162</v>
      </c>
      <c r="E514" s="20" t="s">
        <v>893</v>
      </c>
    </row>
    <row r="515" spans="1:5" ht="25.5" x14ac:dyDescent="0.25">
      <c r="A515" s="56" t="s">
        <v>894</v>
      </c>
      <c r="B515" s="6" t="s">
        <v>895</v>
      </c>
      <c r="C515" s="7" t="s">
        <v>254</v>
      </c>
      <c r="D515" s="8">
        <f>1000*0.27</f>
        <v>270</v>
      </c>
      <c r="E515" s="20"/>
    </row>
    <row r="516" spans="1:5" ht="63.75" x14ac:dyDescent="0.25">
      <c r="A516" s="56" t="s">
        <v>897</v>
      </c>
      <c r="B516" s="6" t="s">
        <v>896</v>
      </c>
      <c r="C516" s="7" t="s">
        <v>360</v>
      </c>
      <c r="D516" s="8">
        <f>120*0.27</f>
        <v>32.400000000000006</v>
      </c>
      <c r="E516" s="20" t="s">
        <v>898</v>
      </c>
    </row>
    <row r="517" spans="1:5" x14ac:dyDescent="0.25">
      <c r="A517" s="56" t="s">
        <v>900</v>
      </c>
      <c r="B517" s="6" t="s">
        <v>899</v>
      </c>
      <c r="C517" s="7" t="s">
        <v>81</v>
      </c>
      <c r="D517" s="8">
        <f>500*0.27</f>
        <v>135</v>
      </c>
      <c r="E517" s="20"/>
    </row>
    <row r="518" spans="1:5" ht="38.25" x14ac:dyDescent="0.25">
      <c r="A518" s="56" t="s">
        <v>902</v>
      </c>
      <c r="B518" s="6" t="s">
        <v>901</v>
      </c>
      <c r="C518" s="7" t="s">
        <v>83</v>
      </c>
      <c r="D518" s="8">
        <f>100*0.27</f>
        <v>27</v>
      </c>
      <c r="E518" s="20" t="s">
        <v>903</v>
      </c>
    </row>
    <row r="519" spans="1:5" ht="51" x14ac:dyDescent="0.25">
      <c r="A519" s="56" t="s">
        <v>905</v>
      </c>
      <c r="B519" s="6" t="s">
        <v>904</v>
      </c>
      <c r="C519" s="7" t="s">
        <v>96</v>
      </c>
      <c r="D519" s="8">
        <f>200*0.27</f>
        <v>54</v>
      </c>
      <c r="E519" s="20" t="s">
        <v>903</v>
      </c>
    </row>
    <row r="520" spans="1:5" ht="51" x14ac:dyDescent="0.25">
      <c r="A520" s="56" t="s">
        <v>906</v>
      </c>
      <c r="B520" s="6" t="s">
        <v>907</v>
      </c>
      <c r="C520" s="7" t="s">
        <v>81</v>
      </c>
      <c r="D520" s="8">
        <f>500*0.27</f>
        <v>135</v>
      </c>
      <c r="E520" s="20" t="s">
        <v>908</v>
      </c>
    </row>
    <row r="521" spans="1:5" ht="51" x14ac:dyDescent="0.25">
      <c r="A521" s="56" t="s">
        <v>909</v>
      </c>
      <c r="B521" s="6" t="s">
        <v>910</v>
      </c>
      <c r="C521" s="7" t="s">
        <v>423</v>
      </c>
      <c r="D521" s="8">
        <f>1500*0.27</f>
        <v>405</v>
      </c>
      <c r="E521" s="20" t="s">
        <v>911</v>
      </c>
    </row>
    <row r="522" spans="1:5" ht="38.25" x14ac:dyDescent="0.25">
      <c r="A522" s="56" t="s">
        <v>912</v>
      </c>
      <c r="B522" s="6" t="s">
        <v>913</v>
      </c>
      <c r="C522" s="7" t="s">
        <v>81</v>
      </c>
      <c r="D522" s="8">
        <f>500*0.27</f>
        <v>135</v>
      </c>
      <c r="E522" s="20" t="s">
        <v>903</v>
      </c>
    </row>
    <row r="523" spans="1:5" ht="38.25" x14ac:dyDescent="0.25">
      <c r="A523" s="56" t="s">
        <v>915</v>
      </c>
      <c r="B523" s="6" t="s">
        <v>914</v>
      </c>
      <c r="C523" s="7" t="s">
        <v>249</v>
      </c>
      <c r="D523" s="8">
        <f>1200*0.27</f>
        <v>324</v>
      </c>
      <c r="E523" s="20" t="s">
        <v>903</v>
      </c>
    </row>
    <row r="524" spans="1:5" ht="38.25" x14ac:dyDescent="0.25">
      <c r="A524" s="56" t="s">
        <v>917</v>
      </c>
      <c r="B524" s="6" t="s">
        <v>916</v>
      </c>
      <c r="C524" s="7" t="s">
        <v>83</v>
      </c>
      <c r="D524" s="8">
        <f>100*0.27</f>
        <v>27</v>
      </c>
      <c r="E524" s="20" t="s">
        <v>903</v>
      </c>
    </row>
    <row r="525" spans="1:5" ht="25.5" x14ac:dyDescent="0.25">
      <c r="A525" s="56" t="s">
        <v>918</v>
      </c>
      <c r="B525" s="6" t="s">
        <v>919</v>
      </c>
      <c r="C525" s="7" t="s">
        <v>254</v>
      </c>
      <c r="D525" s="8">
        <f>1000*0.27</f>
        <v>270</v>
      </c>
      <c r="E525" s="52"/>
    </row>
    <row r="526" spans="1:5" ht="25.5" x14ac:dyDescent="0.25">
      <c r="A526" s="56" t="s">
        <v>920</v>
      </c>
      <c r="B526" s="6" t="s">
        <v>921</v>
      </c>
      <c r="C526" s="7" t="s">
        <v>249</v>
      </c>
      <c r="D526" s="8">
        <f>1200*0.27</f>
        <v>324</v>
      </c>
      <c r="E526" s="9"/>
    </row>
    <row r="527" spans="1:5" ht="30" x14ac:dyDescent="0.25">
      <c r="A527" s="42"/>
      <c r="B527" s="43" t="s">
        <v>865</v>
      </c>
      <c r="C527" s="44"/>
      <c r="D527" s="44"/>
      <c r="E527" s="45"/>
    </row>
    <row r="528" spans="1:5" x14ac:dyDescent="0.25">
      <c r="A528" s="50"/>
      <c r="B528" s="13" t="s">
        <v>866</v>
      </c>
      <c r="C528" s="13"/>
      <c r="D528" s="13"/>
      <c r="E528" s="51"/>
    </row>
  </sheetData>
  <dataValidations count="1">
    <dataValidation type="list" allowBlank="1" showInputMessage="1" showErrorMessage="1" sqref="C151 C49 C159">
      <formula1>ouinon</formula1>
    </dataValidation>
  </dataValidation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MSS DGOS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cecarbonneil</dc:creator>
  <cp:lastModifiedBy>CHAUMEIL Diane</cp:lastModifiedBy>
  <dcterms:created xsi:type="dcterms:W3CDTF">2015-07-28T12:30:53Z</dcterms:created>
  <dcterms:modified xsi:type="dcterms:W3CDTF">2016-04-04T15:22:32Z</dcterms:modified>
</cp:coreProperties>
</file>